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งบ 69\0 Procurement - ทำจัดซื้อจัดจ้าง\10 จ้างก่อสร้าง ปรับปรุงห้องน้ำบ้านพักรับรอง 26 ห้อง สนพ\ขึ้น e-GP\"/>
    </mc:Choice>
  </mc:AlternateContent>
  <xr:revisionPtr revIDLastSave="0" documentId="13_ncr:1_{245BD92E-261A-4301-8BD3-560E27E4CE25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ปร.6" sheetId="6" r:id="rId1"/>
    <sheet name="ปร.5 R1" sheetId="8" r:id="rId2"/>
    <sheet name="ปร.4 R1" sheetId="7" r:id="rId3"/>
    <sheet name="Factor-F" sheetId="10" r:id="rId4"/>
  </sheets>
  <externalReferences>
    <externalReference r:id="rId5"/>
  </externalReferences>
  <definedNames>
    <definedName name="_ipp18188">[1]แหล่งวัสดุงานเสาเข็ม!$D$16</definedName>
    <definedName name="ipp18188t">[1]แหล่งวัสดุงานเสาเข็ม!$E$16</definedName>
    <definedName name="ipp1818c">[1]แหล่งวัสดุงานเสาเข็ม!$F$16</definedName>
    <definedName name="pod">[1]แหล่งวัสดุงานเสาเข็ม!$D$9</definedName>
    <definedName name="_xlnm.Print_Area" localSheetId="2">'ปร.4 R1'!$B$1:$K$154</definedName>
    <definedName name="_xlnm.Print_Area" localSheetId="1">'ปร.5 R1'!$A$1:$F$43</definedName>
    <definedName name="_xlnm.Print_Area" localSheetId="0">ปร.6!$A$1:$F$17</definedName>
    <definedName name="_xlnm.Print_Titles" localSheetId="2">'ปร.4 R1'!$1:$9</definedName>
    <definedName name="sd30db12">#REF!</definedName>
    <definedName name="sd30db16">#REF!</definedName>
    <definedName name="sd30db20">#REF!</definedName>
    <definedName name="sd30db25">#REF!</definedName>
    <definedName name="sd40db12">#REF!</definedName>
    <definedName name="sd40db16">#REF!</definedName>
    <definedName name="sd40db20">#REF!</definedName>
    <definedName name="sd40db25">#REF!</definedName>
    <definedName name="sp0.250.514">[1]แหล่งวัสดุงานเสาเข็ม!$D$5</definedName>
    <definedName name="sp0.250.514c">[1]แหล่งวัสดุงานเสาเข็ม!$F$5</definedName>
    <definedName name="sp0.250.514t">[1]แหล่งวัสดุงานเสาเข็ม!$E$5</definedName>
    <definedName name="sp0300516c">[1]แหล่งวัสดุงานเสาเข็ม!$F$9</definedName>
    <definedName name="sp0300516t">[1]แหล่งวัสดุงานเสาเข็ม!$E$9</definedName>
    <definedName name="sr24rb6">#REF!</definedName>
    <definedName name="sr24rb9">#REF!</definedName>
    <definedName name="ssp">[1]แหล่งวัสดุงานเสาเข็ม!$D$11</definedName>
    <definedName name="sspt">[1]แหล่งวัสดุงานเสาเข็ม!$E$11</definedName>
    <definedName name="ไม้กระบาก">[1]แหล่งวัสดุ!$J$84</definedName>
    <definedName name="ไม้คร่าว">[1]แหล่งวัสดุ!$J$82</definedName>
    <definedName name="ไม้คิ้ว">[1]แหล่งวัสดุ!$J$81</definedName>
    <definedName name="ค1">#REF!</definedName>
    <definedName name="ค2">#REF!</definedName>
    <definedName name="ค3">#REF!</definedName>
    <definedName name="ค4">#REF!</definedName>
    <definedName name="ตะปู">[1]แหล่งวัสดุ!$J$91</definedName>
    <definedName name="มบ1">#REF!</definedName>
    <definedName name="มบ2">#REF!</definedName>
    <definedName name="มบ3">#REF!</definedName>
    <definedName name="ระยะทาง">[1]INPUT!$F$26</definedName>
    <definedName name="ลวดผูกเหล็ก">[1]แหล่งวัสดุ!$J$53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7" l="1"/>
  <c r="G82" i="7"/>
  <c r="J82" i="7" s="1"/>
  <c r="I58" i="7"/>
  <c r="I56" i="7" s="1"/>
  <c r="J36" i="7"/>
  <c r="I144" i="7"/>
  <c r="I145" i="7"/>
  <c r="I147" i="7"/>
  <c r="I148" i="7"/>
  <c r="I149" i="7"/>
  <c r="J149" i="7" s="1"/>
  <c r="I150" i="7"/>
  <c r="I151" i="7"/>
  <c r="I152" i="7"/>
  <c r="I77" i="7"/>
  <c r="I78" i="7"/>
  <c r="I79" i="7"/>
  <c r="I80" i="7"/>
  <c r="I81" i="7"/>
  <c r="I76" i="7"/>
  <c r="I74" i="7"/>
  <c r="I73" i="7"/>
  <c r="I68" i="7"/>
  <c r="I69" i="7"/>
  <c r="I67" i="7"/>
  <c r="I61" i="7"/>
  <c r="I62" i="7"/>
  <c r="I63" i="7"/>
  <c r="I64" i="7"/>
  <c r="I60" i="7"/>
  <c r="I49" i="7"/>
  <c r="J49" i="7" s="1"/>
  <c r="I50" i="7"/>
  <c r="I51" i="7"/>
  <c r="I52" i="7"/>
  <c r="I53" i="7"/>
  <c r="I47" i="7"/>
  <c r="I30" i="7"/>
  <c r="I32" i="7"/>
  <c r="I33" i="7"/>
  <c r="J33" i="7" s="1"/>
  <c r="I34" i="7"/>
  <c r="I35" i="7"/>
  <c r="I36" i="7"/>
  <c r="I37" i="7"/>
  <c r="I38" i="7"/>
  <c r="I39" i="7"/>
  <c r="I40" i="7"/>
  <c r="I41" i="7"/>
  <c r="I42" i="7"/>
  <c r="J42" i="7" s="1"/>
  <c r="I43" i="7"/>
  <c r="I44" i="7"/>
  <c r="I29" i="7"/>
  <c r="J29" i="7" s="1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29" i="7"/>
  <c r="I22" i="7"/>
  <c r="I23" i="7"/>
  <c r="I24" i="7"/>
  <c r="I25" i="7"/>
  <c r="I26" i="7"/>
  <c r="I19" i="7"/>
  <c r="I20" i="7"/>
  <c r="I21" i="7"/>
  <c r="I18" i="7"/>
  <c r="G148" i="7"/>
  <c r="G149" i="7"/>
  <c r="G150" i="7"/>
  <c r="G151" i="7"/>
  <c r="G152" i="7"/>
  <c r="G147" i="7"/>
  <c r="J147" i="7" s="1"/>
  <c r="G145" i="7"/>
  <c r="J145" i="7" s="1"/>
  <c r="G144" i="7"/>
  <c r="G139" i="7"/>
  <c r="G140" i="7"/>
  <c r="G138" i="7"/>
  <c r="G137" i="7"/>
  <c r="G132" i="7"/>
  <c r="G133" i="7"/>
  <c r="G134" i="7"/>
  <c r="G135" i="7"/>
  <c r="G130" i="7"/>
  <c r="G128" i="7"/>
  <c r="G123" i="7"/>
  <c r="G117" i="7"/>
  <c r="G118" i="7"/>
  <c r="G119" i="7"/>
  <c r="G120" i="7"/>
  <c r="G121" i="7"/>
  <c r="G122" i="7"/>
  <c r="G116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00" i="7"/>
  <c r="G77" i="7"/>
  <c r="J77" i="7" s="1"/>
  <c r="G78" i="7"/>
  <c r="J78" i="7" s="1"/>
  <c r="G79" i="7"/>
  <c r="J79" i="7" s="1"/>
  <c r="G80" i="7"/>
  <c r="J80" i="7" s="1"/>
  <c r="G81" i="7"/>
  <c r="J81" i="7" s="1"/>
  <c r="G76" i="7"/>
  <c r="J76" i="7" s="1"/>
  <c r="G74" i="7"/>
  <c r="J74" i="7" s="1"/>
  <c r="G73" i="7"/>
  <c r="G67" i="7"/>
  <c r="G63" i="7"/>
  <c r="J63" i="7" s="1"/>
  <c r="G64" i="7"/>
  <c r="J64" i="7" s="1"/>
  <c r="G62" i="7"/>
  <c r="J62" i="7" s="1"/>
  <c r="G61" i="7"/>
  <c r="J61" i="7" s="1"/>
  <c r="G60" i="7"/>
  <c r="J60" i="7" s="1"/>
  <c r="G48" i="7"/>
  <c r="G49" i="7"/>
  <c r="G50" i="7"/>
  <c r="G51" i="7"/>
  <c r="G52" i="7"/>
  <c r="G53" i="7"/>
  <c r="G47" i="7"/>
  <c r="G46" i="7" s="1"/>
  <c r="J148" i="7" l="1"/>
  <c r="J41" i="7"/>
  <c r="J50" i="7"/>
  <c r="J39" i="7"/>
  <c r="J37" i="7"/>
  <c r="J73" i="7"/>
  <c r="J71" i="7" s="1"/>
  <c r="J43" i="7"/>
  <c r="J51" i="7"/>
  <c r="J152" i="7"/>
  <c r="J32" i="7"/>
  <c r="J53" i="7"/>
  <c r="I17" i="7"/>
  <c r="J35" i="7"/>
  <c r="J151" i="7"/>
  <c r="J67" i="7"/>
  <c r="I66" i="7"/>
  <c r="J44" i="7"/>
  <c r="I142" i="7"/>
  <c r="J52" i="7"/>
  <c r="J40" i="7"/>
  <c r="J38" i="7"/>
  <c r="J144" i="7"/>
  <c r="J34" i="7"/>
  <c r="J150" i="7"/>
  <c r="G98" i="7"/>
  <c r="J47" i="7"/>
  <c r="G115" i="7"/>
  <c r="G142" i="7"/>
  <c r="I71" i="7"/>
  <c r="J142" i="7" l="1"/>
  <c r="I113" i="7"/>
  <c r="J113" i="7" s="1"/>
  <c r="I112" i="7"/>
  <c r="J112" i="7" s="1"/>
  <c r="B32" i="8" l="1"/>
  <c r="B31" i="8"/>
  <c r="B30" i="8"/>
  <c r="B29" i="8"/>
  <c r="B28" i="8"/>
  <c r="B27" i="8"/>
  <c r="B26" i="8"/>
  <c r="B23" i="8"/>
  <c r="B22" i="8"/>
  <c r="B21" i="8"/>
  <c r="B20" i="8"/>
  <c r="B19" i="8"/>
  <c r="B18" i="8"/>
  <c r="B17" i="8" l="1"/>
  <c r="H48" i="7" l="1"/>
  <c r="I48" i="7" s="1"/>
  <c r="J48" i="7" l="1"/>
  <c r="J46" i="7" s="1"/>
  <c r="I46" i="7"/>
  <c r="I130" i="7"/>
  <c r="I128" i="7"/>
  <c r="J128" i="7" s="1"/>
  <c r="G58" i="7"/>
  <c r="J58" i="7" l="1"/>
  <c r="G56" i="7"/>
  <c r="H131" i="7"/>
  <c r="I131" i="7" s="1"/>
  <c r="J130" i="7"/>
  <c r="F131" i="7"/>
  <c r="G131" i="7" s="1"/>
  <c r="J131" i="7" l="1"/>
  <c r="G126" i="7"/>
  <c r="G154" i="7" s="1"/>
  <c r="I134" i="7"/>
  <c r="J134" i="7" s="1"/>
  <c r="I135" i="7"/>
  <c r="J135" i="7" s="1"/>
  <c r="I123" i="7"/>
  <c r="J123" i="7" s="1"/>
  <c r="I111" i="7"/>
  <c r="J111" i="7" s="1"/>
  <c r="I110" i="7"/>
  <c r="J110" i="7" s="1"/>
  <c r="I109" i="7"/>
  <c r="J109" i="7" s="1"/>
  <c r="I108" i="7"/>
  <c r="J108" i="7" s="1"/>
  <c r="I107" i="7"/>
  <c r="J107" i="7" s="1"/>
  <c r="I106" i="7"/>
  <c r="J106" i="7" s="1"/>
  <c r="I105" i="7"/>
  <c r="J105" i="7" s="1"/>
  <c r="I104" i="7"/>
  <c r="J104" i="7" s="1"/>
  <c r="I103" i="7"/>
  <c r="J103" i="7" s="1"/>
  <c r="I102" i="7"/>
  <c r="J102" i="7" s="1"/>
  <c r="I101" i="7"/>
  <c r="J101" i="7" s="1"/>
  <c r="I140" i="7"/>
  <c r="J140" i="7" s="1"/>
  <c r="I139" i="7"/>
  <c r="J139" i="7" s="1"/>
  <c r="I138" i="7"/>
  <c r="J138" i="7" s="1"/>
  <c r="J137" i="7" s="1"/>
  <c r="G69" i="7"/>
  <c r="J69" i="7" s="1"/>
  <c r="I133" i="7"/>
  <c r="J133" i="7" s="1"/>
  <c r="I132" i="7"/>
  <c r="J132" i="7" s="1"/>
  <c r="I122" i="7"/>
  <c r="J122" i="7" s="1"/>
  <c r="I121" i="7"/>
  <c r="J121" i="7" s="1"/>
  <c r="I120" i="7"/>
  <c r="J120" i="7" s="1"/>
  <c r="I119" i="7"/>
  <c r="J119" i="7" s="1"/>
  <c r="I118" i="7"/>
  <c r="J118" i="7" s="1"/>
  <c r="I117" i="7"/>
  <c r="J117" i="7" s="1"/>
  <c r="I116" i="7"/>
  <c r="J116" i="7" s="1"/>
  <c r="G96" i="7"/>
  <c r="G95" i="7"/>
  <c r="G94" i="7"/>
  <c r="G93" i="7"/>
  <c r="G92" i="7"/>
  <c r="G91" i="7"/>
  <c r="G90" i="7"/>
  <c r="G89" i="7"/>
  <c r="G88" i="7"/>
  <c r="I96" i="7"/>
  <c r="J96" i="7" s="1"/>
  <c r="I95" i="7"/>
  <c r="J95" i="7" s="1"/>
  <c r="I94" i="7"/>
  <c r="J94" i="7" s="1"/>
  <c r="I93" i="7"/>
  <c r="I92" i="7"/>
  <c r="I91" i="7"/>
  <c r="I90" i="7"/>
  <c r="I89" i="7"/>
  <c r="I88" i="7"/>
  <c r="G68" i="7"/>
  <c r="J68" i="7" s="1"/>
  <c r="J66" i="7" l="1"/>
  <c r="J126" i="7"/>
  <c r="J115" i="7"/>
  <c r="I87" i="7"/>
  <c r="J88" i="7"/>
  <c r="J90" i="7"/>
  <c r="J92" i="7"/>
  <c r="J89" i="7"/>
  <c r="J91" i="7"/>
  <c r="J93" i="7"/>
  <c r="G66" i="7"/>
  <c r="I115" i="7"/>
  <c r="G71" i="7"/>
  <c r="G87" i="7"/>
  <c r="I126" i="7"/>
  <c r="I137" i="7"/>
  <c r="J87" i="7" l="1"/>
  <c r="C22" i="8"/>
  <c r="C26" i="8" l="1"/>
  <c r="E26" i="8" s="1"/>
  <c r="C32" i="8"/>
  <c r="E32" i="8" s="1"/>
  <c r="G19" i="7"/>
  <c r="J19" i="7" s="1"/>
  <c r="G20" i="7"/>
  <c r="J20" i="7" s="1"/>
  <c r="G21" i="7"/>
  <c r="J21" i="7" s="1"/>
  <c r="G22" i="7"/>
  <c r="J22" i="7" s="1"/>
  <c r="G23" i="7"/>
  <c r="J23" i="7" s="1"/>
  <c r="G24" i="7"/>
  <c r="J24" i="7" s="1"/>
  <c r="G25" i="7"/>
  <c r="J25" i="7" s="1"/>
  <c r="G26" i="7"/>
  <c r="J26" i="7" s="1"/>
  <c r="G18" i="7"/>
  <c r="J18" i="7" s="1"/>
  <c r="J17" i="7" s="1"/>
  <c r="C31" i="8"/>
  <c r="D31" i="7"/>
  <c r="F30" i="7"/>
  <c r="G30" i="7" s="1"/>
  <c r="J30" i="7" l="1"/>
  <c r="I31" i="7"/>
  <c r="G31" i="7"/>
  <c r="G28" i="7" s="1"/>
  <c r="G84" i="7" s="1"/>
  <c r="G11" i="7" s="1"/>
  <c r="G17" i="7"/>
  <c r="I100" i="7"/>
  <c r="J100" i="7" s="1"/>
  <c r="J98" i="7" s="1"/>
  <c r="C30" i="8"/>
  <c r="J56" i="7"/>
  <c r="C21" i="8" s="1"/>
  <c r="C19" i="8"/>
  <c r="J31" i="7" l="1"/>
  <c r="I28" i="7"/>
  <c r="I84" i="7" s="1"/>
  <c r="C23" i="8"/>
  <c r="C17" i="8"/>
  <c r="E17" i="8" s="1"/>
  <c r="G12" i="7"/>
  <c r="J28" i="7"/>
  <c r="J84" i="7" s="1"/>
  <c r="J11" i="7" s="1"/>
  <c r="I98" i="7"/>
  <c r="I154" i="7" s="1"/>
  <c r="C27" i="8" l="1"/>
  <c r="J154" i="7"/>
  <c r="J12" i="7" s="1"/>
  <c r="K12" i="7" s="1"/>
  <c r="K11" i="7"/>
  <c r="K13" i="7" s="1"/>
  <c r="I12" i="7"/>
  <c r="I11" i="7"/>
  <c r="C18" i="8"/>
  <c r="C28" i="8"/>
  <c r="C36" i="8" l="1"/>
  <c r="D12" i="10"/>
  <c r="D17" i="10" s="1"/>
  <c r="H23" i="8"/>
  <c r="J23" i="8" s="1"/>
  <c r="E23" i="8" l="1"/>
  <c r="E27" i="8"/>
  <c r="E22" i="8"/>
  <c r="E19" i="8"/>
  <c r="E30" i="8"/>
  <c r="E31" i="8"/>
  <c r="E21" i="8"/>
  <c r="E28" i="8"/>
  <c r="E18" i="8"/>
  <c r="E36" i="8" l="1"/>
  <c r="E42" i="8"/>
  <c r="E12" i="6" l="1"/>
  <c r="E14" i="6" l="1"/>
  <c r="E15" i="6" s="1"/>
  <c r="D16" i="6" s="1"/>
</calcChain>
</file>

<file path=xl/sharedStrings.xml><?xml version="1.0" encoding="utf-8"?>
<sst xmlns="http://schemas.openxmlformats.org/spreadsheetml/2006/main" count="357" uniqueCount="171">
  <si>
    <t>ลำดับ</t>
  </si>
  <si>
    <t>รายการ</t>
  </si>
  <si>
    <t>จำนวน</t>
  </si>
  <si>
    <t>หน่วย</t>
  </si>
  <si>
    <t>ตร.ม.</t>
  </si>
  <si>
    <t>งานระบบไฟฟ้า</t>
  </si>
  <si>
    <t>งานระบบสุขาภิบาล</t>
  </si>
  <si>
    <t>ค่าก่อสร้าง</t>
  </si>
  <si>
    <t>งานระบบระบายอากาศ</t>
  </si>
  <si>
    <t>งานระบบวิศวกรรม</t>
  </si>
  <si>
    <t>งานสุขภัณฑ์และอุปกรณ์</t>
  </si>
  <si>
    <t>ห้อง</t>
  </si>
  <si>
    <t>งานรื้อถอน</t>
  </si>
  <si>
    <t>งานสถาปัตยกรรม (พื้น,ผนัง, ฝ้า, ประตู, หน้าต่าง)</t>
  </si>
  <si>
    <t>แบบที่ 1: ห้องน้ำบ้านพักรับรอง 105-1 ถึง 105-6</t>
  </si>
  <si>
    <t>ก</t>
  </si>
  <si>
    <t>ข</t>
  </si>
  <si>
    <t>แบบที่ 2: ห้องน้ำบ้านพักรับรอง 106-1 ถึง 106-20</t>
  </si>
  <si>
    <t>รวมค่าก่อสร้าง</t>
  </si>
  <si>
    <t>รวมค่าก่อสร้างแบบที่ 1 และแบบที่ 2</t>
  </si>
  <si>
    <t>รายละเอียดค่าก่อสร้าง</t>
  </si>
  <si>
    <t>งบประมาณค่าก่อสร้างปรับปรุงห้องน้ำบ้านพักรับรอง</t>
  </si>
  <si>
    <t>ค่าก่อสร้างปรับปรุง ห้องน้ำแบบที่ 1 ต่อห้อง</t>
  </si>
  <si>
    <t>ค่าก่อสร้างปรับปรุง ห้องน้ำแบบที่ 2 ต่อห้อง</t>
  </si>
  <si>
    <t>แบบ ปร.5(ก) แผ่นที่ 1</t>
  </si>
  <si>
    <t>สรุปผลการประมาณราคาค่าก่อสร้าง</t>
  </si>
  <si>
    <t>ส่วนงาน</t>
  </si>
  <si>
    <t>งานอาคาร</t>
  </si>
  <si>
    <t>ประเภท</t>
  </si>
  <si>
    <t>เจ้าของอาคาร</t>
  </si>
  <si>
    <t>การนิคมอุตสาหกรรมแห่งประเทศไทย</t>
  </si>
  <si>
    <t>สถานที่ก่อสร้าง</t>
  </si>
  <si>
    <t>นิคมอุตสาหกรรมมาบตาพุด</t>
  </si>
  <si>
    <t>หน่วยงานออกแบบแปลนและรายการ</t>
  </si>
  <si>
    <t>แบบเลขที่</t>
  </si>
  <si>
    <t>ประมาณราคาตามแบบที่ ปร.4</t>
  </si>
  <si>
    <t xml:space="preserve">ประมาณราคาเมื่อวันที่  </t>
  </si>
  <si>
    <t>ลำดับที่</t>
  </si>
  <si>
    <t>ค่างานต้นทุน</t>
  </si>
  <si>
    <t>FACTOR F</t>
  </si>
  <si>
    <t>หมายเหตุ</t>
  </si>
  <si>
    <t>ประเภทงานก่อสร้างตกแต่ง</t>
  </si>
  <si>
    <t>เงื่อนไขการใช้ตาราง Factor F</t>
  </si>
  <si>
    <t>เงินล่วงหน้าจ่าย….………15%</t>
  </si>
  <si>
    <t>เงินประกันผลงานหัก….…10%</t>
  </si>
  <si>
    <t>ดอกเบี้ยเงินกู้…………….. 7%</t>
  </si>
  <si>
    <t>ภาษีมูลค่าเพิ่ม................7%</t>
  </si>
  <si>
    <t>แบบ ปร.4</t>
  </si>
  <si>
    <t>ชื่อโครงการ/งานก่อสร้าง</t>
  </si>
  <si>
    <t xml:space="preserve">สถานที่ก่อสร้าง </t>
  </si>
  <si>
    <t>หน่วยงานเจ้าของโครงการ/งานก่อสร้าง</t>
  </si>
  <si>
    <t>โครงการปรับปรุงห้องน้ำบ้านพักรับรอง สำนักงานนิคมอุตสาหกรรมมาบตาพุด</t>
  </si>
  <si>
    <t xml:space="preserve">แบบ ปร.6 </t>
  </si>
  <si>
    <t>แบบสรุปราคากลางงานก่อสร้างอาคาร</t>
  </si>
  <si>
    <t xml:space="preserve">ชื่อโครงการ/งานก่อสร้าง     </t>
  </si>
  <si>
    <r>
      <t>สถานที่ก่อสร้าง</t>
    </r>
    <r>
      <rPr>
        <sz val="15"/>
        <rFont val="TH Sarabun New"/>
        <family val="2"/>
      </rPr>
      <t xml:space="preserve"> </t>
    </r>
  </si>
  <si>
    <t xml:space="preserve">หน่วยงานเจ้าของโครงการ/งานก่อสร้าง                </t>
  </si>
  <si>
    <t xml:space="preserve">แบบเลขที่  </t>
  </si>
  <si>
    <t xml:space="preserve">แบบ ปร.4 และ ปร.5 ที่แนบ   </t>
  </si>
  <si>
    <t xml:space="preserve">มีจำนวน            </t>
  </si>
  <si>
    <t>แผ่น</t>
  </si>
  <si>
    <t>หน่วย : บาท</t>
  </si>
  <si>
    <t>งานก่อสร้างตกแต่ง</t>
  </si>
  <si>
    <t>รวมค่าก่อสร้างทั้งโครงการ/งานก่อสร้าง</t>
  </si>
  <si>
    <t>สรุป</t>
  </si>
  <si>
    <t>ราคากลาง</t>
  </si>
  <si>
    <t>ราคากลาง (ตัวอักษร)</t>
  </si>
  <si>
    <t>แบบแสดงรายการ ปริมาณ และราคา</t>
  </si>
  <si>
    <t>แรง</t>
  </si>
  <si>
    <t>รวม</t>
  </si>
  <si>
    <t>โถส้วม+อุปกรณ์ประกอบ</t>
  </si>
  <si>
    <t>เหมา</t>
  </si>
  <si>
    <t>เคาน์เตอร์+อ่างล้างหน้า+อุปกรณ์</t>
  </si>
  <si>
    <t>เครื่องทำน้ำอุ่น+Shower+อุปกรณ์</t>
  </si>
  <si>
    <t>กระจกอ่างล้างหน้า</t>
  </si>
  <si>
    <t>กระเบื้องพื้น</t>
  </si>
  <si>
    <t>กระเบื้องผนัง</t>
  </si>
  <si>
    <t>พัดลมระบายอากาศ</t>
  </si>
  <si>
    <t>ฝ้าเพดาน</t>
  </si>
  <si>
    <t>เตรียมพื้นผิวผนังและพื้น</t>
  </si>
  <si>
    <t>ผนังก่ออิฐฉาบปูน</t>
  </si>
  <si>
    <t xml:space="preserve">ฝ้าฉาบเรียบกันชื้น </t>
  </si>
  <si>
    <t>บาน</t>
  </si>
  <si>
    <t>งานซ่อมสีวงกบ</t>
  </si>
  <si>
    <t>งานทาสีฝ้า</t>
  </si>
  <si>
    <t>ฉากกั้นห้องอาบน้ำ</t>
  </si>
  <si>
    <t>ชุด</t>
  </si>
  <si>
    <t>ปรับระดับพื้นพื้น</t>
  </si>
  <si>
    <t>น้ำยากันซึม</t>
  </si>
  <si>
    <t>กาวยาแนว</t>
  </si>
  <si>
    <t>วัสดุสิ้นเปลือง</t>
  </si>
  <si>
    <t>ที่ใส่กระดาษชำระ</t>
  </si>
  <si>
    <t>ที่วางสบู่</t>
  </si>
  <si>
    <t>ราวแขวนผ้า</t>
  </si>
  <si>
    <t>รื้อผนังกั้นห้องอาบน้ำ</t>
  </si>
  <si>
    <t>ผนังกระเบื้องกระเบื้องแกรนิโต้ 30*60 ซม.</t>
  </si>
  <si>
    <t>พื้นกระเบื้องกระเบื้องแกรนิโต้ 30*60 ซม.</t>
  </si>
  <si>
    <t>ประตูห้องน้ำไฟเบอร์กลาสมีเกร็ดระบายอากาศล่าง</t>
  </si>
  <si>
    <t>ส้วมแบบ Flush Tank ชิ้นเดียวข้างเรียบสีขาว</t>
  </si>
  <si>
    <t xml:space="preserve">อ่างล้างหน้า+ตู้สำเร็จรูป+กระจกเปลือย </t>
  </si>
  <si>
    <t>สวิชท์ไฟหน้าห้องน้ำ</t>
  </si>
  <si>
    <t>บาท</t>
  </si>
  <si>
    <t>รวมค่าวัสดุ</t>
  </si>
  <si>
    <t>ราคาค่าแรง/หน่วย</t>
  </si>
  <si>
    <t>ราคาค่าวัสดุ/หน่วย</t>
  </si>
  <si>
    <t>รวมค่าแรง</t>
  </si>
  <si>
    <t>รวมราคาทั้งหมด</t>
  </si>
  <si>
    <t>งานเตรียมพื้นผิวผนังและพื้นสำหรับปูกระเบื้อง</t>
  </si>
  <si>
    <t>รื้อขนทิ้ง</t>
  </si>
  <si>
    <t>วัสดุป้องกันพื้นห้องพักทางเข้าห้อง</t>
  </si>
  <si>
    <t>วัสดุแขวนพัดลมและอุปกรณ์สิ้นเปลือง</t>
  </si>
  <si>
    <t>งานแก้ใขท่อน้ำดีภายในห้องน้ำ PVC 13.5</t>
  </si>
  <si>
    <t>งานแก้ใขและปรับปรุงท่อน้ำทิ้งใต้พื้น PVC 8.5</t>
  </si>
  <si>
    <t>งานไฟฟ้าสำหรับพัดลม</t>
  </si>
  <si>
    <t>งานคอริ่งพื้นสำหรับท่อน้ำทิ้ง+ค่าเกราท์ปูน</t>
  </si>
  <si>
    <t>ข้อต่อท่อพีวีซี</t>
  </si>
  <si>
    <t>วัสดุแขวนท่อ</t>
  </si>
  <si>
    <t xml:space="preserve">   - Dia. 20 mm.</t>
  </si>
  <si>
    <t>เมตร</t>
  </si>
  <si>
    <t xml:space="preserve">   - Dia. 50 mm.</t>
  </si>
  <si>
    <t xml:space="preserve">   - Dia. 15 mm.</t>
  </si>
  <si>
    <t xml:space="preserve">   - Dia. 100 mm.</t>
  </si>
  <si>
    <t>งานแก้ใขและตัดต่อระบบ</t>
  </si>
  <si>
    <t>- 2.5 ตร.มม</t>
  </si>
  <si>
    <t>สายไฟฟ้า IEC 01</t>
  </si>
  <si>
    <t>ท่อ uPVC</t>
  </si>
  <si>
    <t>- 15 มม.</t>
  </si>
  <si>
    <t xml:space="preserve">- Support &amp; Fitting </t>
  </si>
  <si>
    <t>ปรับระดับพื้น</t>
  </si>
  <si>
    <t>เครื่องทำน้ำอุ่นพร้อมชุด Shower 3KW</t>
  </si>
  <si>
    <t>30% ของวัสดุ</t>
  </si>
  <si>
    <t xml:space="preserve"> </t>
  </si>
  <si>
    <t>2 นิ้ว</t>
  </si>
  <si>
    <t>จุด</t>
  </si>
  <si>
    <t>ทำความสะอาดมุ้งลวดเดิม</t>
  </si>
  <si>
    <t>Floor Drain ขนาด 3 นิ้ว</t>
  </si>
  <si>
    <t>โคมไฟ DOWN LIGHT 9W</t>
  </si>
  <si>
    <t>โคมไฟอ่างล้างหน้า DOWN LIGHT 6W</t>
  </si>
  <si>
    <t>พัดลมระบายอากาศแบบฝังฝ้า ขนาด 8 นิ้ว</t>
  </si>
  <si>
    <t>สต๊อปวาล์ว 1 ทาง</t>
  </si>
  <si>
    <t>30% ของค่าวัสดุ</t>
  </si>
  <si>
    <t xml:space="preserve">Floor Drain ขนาด 3 นิ้ว </t>
  </si>
  <si>
    <t>เบรกเกลอร์ในตู้โหลดเดิม และ Junction box ผนังห้องน้ำสำหรับเครื่องทำน้ำอุ่น</t>
  </si>
  <si>
    <t>ค่า Factor F ของค่างานต้นทุน A = D - {(D - E) x (A - B) / (C - B)}</t>
  </si>
  <si>
    <t>เงื่อนไข</t>
  </si>
  <si>
    <t>เงินล่วงหน้าจ่าย</t>
  </si>
  <si>
    <t>เงินประกันผลงานหัก</t>
  </si>
  <si>
    <t>ดอกเบี้ยเงินกู้</t>
  </si>
  <si>
    <t>ค่าภาษีมูลค่าเพิ่ม (VAT)</t>
  </si>
  <si>
    <t>งานก่อสร้างทาง</t>
  </si>
  <si>
    <t>Item</t>
  </si>
  <si>
    <t>Definition</t>
  </si>
  <si>
    <t>Value</t>
  </si>
  <si>
    <t>A</t>
  </si>
  <si>
    <t>ค่างานต้นทุนที่ต้องการหา Factor F</t>
  </si>
  <si>
    <t>B</t>
  </si>
  <si>
    <t>ค่างานต้นทุนขั้นต่ำ (ขอบล่าง)</t>
  </si>
  <si>
    <t>C</t>
  </si>
  <si>
    <t>ค่างานต้นทุนขั้นสูง (ขอบบน)</t>
  </si>
  <si>
    <t>D</t>
  </si>
  <si>
    <t>ค่า Factor F ของค่างานต้นทุนขั้นต่ำ</t>
  </si>
  <si>
    <t>E</t>
  </si>
  <si>
    <t>ค่า Factor F ของค่างานต้นทุนขั้นสูง</t>
  </si>
  <si>
    <t>Factor F ของค่างานต้นทุน</t>
  </si>
  <si>
    <t>ผนังก่อิฐสำหรับติดตั้ง Shower</t>
  </si>
  <si>
    <t>ประมาณราคาเมื่อวันที่ 19 กุมภาพันธ์ 2569</t>
  </si>
  <si>
    <t>ประมาณราคาเมื่อวันที่  19 กุมภาพันธ์ 2569</t>
  </si>
  <si>
    <t>ก่อสร้างและปรับปรุงห้องน้ำบ้านพักรับรองเรือนแถวและเรือนแฝด จำนวน 26 ห้อง สำนักงานนิคมอุตสาหกรรมมาบตาพุด</t>
  </si>
  <si>
    <t>ก่อสร้างและปรับปรุงห้องน้ำบ้านพักรับรองเรือนแถวและเรือนแฝด จำนวน 26 ห้อง</t>
  </si>
  <si>
    <t>ประตูห้องน้ำ (ไม่ต้องรื้อวงกบออก)</t>
  </si>
  <si>
    <t>บานกระทุ้งภายใน (ใช้ของเดิม)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</si>
</sst>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_-* #,##0.0000_-;\-* #,##0.0000_-;_-* &quot;-&quot;??_-;_-@_-"/>
    <numFmt numFmtId="168" formatCode="_-* #,##0.00_-;\-* #,##0.00_-;_-* &quot;-&quot;??_-;_-@"/>
    <numFmt numFmtId="169" formatCode="_(* #,##0.0000_);_(* \(#,##0.0000\);_(* &quot;-&quot;??_);_(@_)"/>
    <numFmt numFmtId="170" formatCode="_-* #,##0.00000_-;\-* #,##0.00000_-;_-* &quot;-&quot;??_-;_-@_-"/>
  </numFmts>
  <fonts count="4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5"/>
      <name val="TH Sarabun New"/>
      <family val="2"/>
    </font>
    <font>
      <b/>
      <sz val="15"/>
      <name val="TH Sarabun New"/>
      <family val="2"/>
    </font>
    <font>
      <sz val="15"/>
      <color theme="1"/>
      <name val="TH Sarabun New"/>
      <family val="2"/>
    </font>
    <font>
      <sz val="15"/>
      <color indexed="8"/>
      <name val="TH Sarabun New"/>
      <family val="2"/>
    </font>
    <font>
      <b/>
      <u/>
      <sz val="15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Angsana New"/>
      <family val="1"/>
    </font>
    <font>
      <sz val="10"/>
      <name val="Arial"/>
      <family val="2"/>
    </font>
    <font>
      <sz val="16"/>
      <name val="TH Sarabun New"/>
      <family val="2"/>
    </font>
    <font>
      <sz val="11"/>
      <color theme="1"/>
      <name val="AngsanaUPC"/>
      <family val="1"/>
    </font>
    <font>
      <b/>
      <sz val="16"/>
      <name val="TH Sarabun New"/>
      <family val="2"/>
    </font>
    <font>
      <sz val="15"/>
      <color theme="1"/>
      <name val="AngsanaUPC"/>
      <family val="1"/>
    </font>
    <font>
      <sz val="16"/>
      <color theme="1"/>
      <name val="AngsanaUPC"/>
      <family val="1"/>
    </font>
    <font>
      <sz val="11"/>
      <name val="TH Sarabun New"/>
      <family val="2"/>
    </font>
    <font>
      <sz val="15"/>
      <name val="AngsanaUPC"/>
      <family val="1"/>
    </font>
    <font>
      <sz val="16"/>
      <name val="AngsanaUPC"/>
      <family val="1"/>
    </font>
    <font>
      <sz val="11"/>
      <color theme="1"/>
      <name val="TH Sarabun New"/>
      <family val="2"/>
    </font>
    <font>
      <sz val="14"/>
      <name val="Arial"/>
      <family val="2"/>
    </font>
    <font>
      <b/>
      <sz val="14"/>
      <name val="Arial"/>
      <family val="2"/>
    </font>
    <font>
      <sz val="15"/>
      <name val="TH Sarabun New"/>
      <family val="2"/>
    </font>
    <font>
      <sz val="15"/>
      <color theme="1"/>
      <name val="TH Sarabun New"/>
      <family val="2"/>
    </font>
    <font>
      <b/>
      <sz val="15"/>
      <name val="TH Sarabun New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1"/>
      <name val="Arial"/>
      <family val="2"/>
    </font>
    <font>
      <sz val="11"/>
      <name val="Aptos Narrow"/>
      <family val="2"/>
      <charset val="22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6"/>
      <name val="TH SarabunPSK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18"/>
      <name val="Arial"/>
      <family val="2"/>
    </font>
    <font>
      <b/>
      <u/>
      <sz val="14"/>
      <name val="Arial"/>
      <family val="2"/>
    </font>
    <font>
      <sz val="15"/>
      <name val="TH Sarabun PSK"/>
    </font>
    <font>
      <sz val="12"/>
      <name val="TH Sarabun PSK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horizontal="right"/>
    </xf>
    <xf numFmtId="0" fontId="5" fillId="0" borderId="0" xfId="0" applyFont="1"/>
    <xf numFmtId="0" fontId="3" fillId="0" borderId="0" xfId="3" applyFont="1" applyAlignment="1">
      <alignment horizontal="left"/>
    </xf>
    <xf numFmtId="0" fontId="3" fillId="0" borderId="5" xfId="5" applyFont="1" applyBorder="1"/>
    <xf numFmtId="0" fontId="4" fillId="0" borderId="5" xfId="5" applyFont="1" applyBorder="1" applyAlignment="1">
      <alignment horizontal="center"/>
    </xf>
    <xf numFmtId="0" fontId="3" fillId="0" borderId="5" xfId="3" applyFont="1" applyBorder="1" applyAlignment="1">
      <alignment horizontal="left" vertical="center"/>
    </xf>
    <xf numFmtId="0" fontId="3" fillId="0" borderId="5" xfId="3" applyFont="1" applyBorder="1"/>
    <xf numFmtId="164" fontId="5" fillId="0" borderId="5" xfId="4" applyFont="1" applyBorder="1" applyAlignment="1"/>
    <xf numFmtId="0" fontId="3" fillId="0" borderId="5" xfId="3" applyFont="1" applyBorder="1" applyAlignment="1">
      <alignment horizontal="center"/>
    </xf>
    <xf numFmtId="0" fontId="3" fillId="0" borderId="5" xfId="3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5" xfId="3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4" fillId="0" borderId="6" xfId="3" applyFont="1" applyBorder="1" applyAlignment="1">
      <alignment vertical="center"/>
    </xf>
    <xf numFmtId="0" fontId="3" fillId="0" borderId="6" xfId="3" applyFont="1" applyBorder="1" applyAlignment="1">
      <alignment horizontal="left" vertical="center"/>
    </xf>
    <xf numFmtId="0" fontId="3" fillId="0" borderId="6" xfId="5" applyFont="1" applyBorder="1" applyAlignment="1">
      <alignment vertical="center"/>
    </xf>
    <xf numFmtId="0" fontId="3" fillId="0" borderId="6" xfId="3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3" fillId="0" borderId="7" xfId="3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0" xfId="3" applyFont="1" applyBorder="1" applyAlignment="1">
      <alignment horizontal="left" vertical="center"/>
    </xf>
    <xf numFmtId="164" fontId="5" fillId="0" borderId="10" xfId="4" applyFont="1" applyFill="1" applyBorder="1"/>
    <xf numFmtId="0" fontId="3" fillId="0" borderId="10" xfId="3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49" fontId="3" fillId="0" borderId="10" xfId="0" applyNumberFormat="1" applyFont="1" applyBorder="1" applyAlignment="1">
      <alignment vertical="center"/>
    </xf>
    <xf numFmtId="164" fontId="5" fillId="0" borderId="11" xfId="4" applyFont="1" applyBorder="1"/>
    <xf numFmtId="165" fontId="3" fillId="0" borderId="10" xfId="3" applyNumberFormat="1" applyFont="1" applyBorder="1" applyAlignment="1">
      <alignment horizontal="center"/>
    </xf>
    <xf numFmtId="164" fontId="5" fillId="0" borderId="10" xfId="4" applyFont="1" applyBorder="1"/>
    <xf numFmtId="0" fontId="3" fillId="0" borderId="10" xfId="3" applyFont="1" applyBorder="1"/>
    <xf numFmtId="49" fontId="4" fillId="0" borderId="10" xfId="0" applyNumberFormat="1" applyFont="1" applyBorder="1" applyAlignment="1">
      <alignment vertical="center"/>
    </xf>
    <xf numFmtId="164" fontId="5" fillId="0" borderId="11" xfId="4" applyFont="1" applyFill="1" applyBorder="1"/>
    <xf numFmtId="49" fontId="3" fillId="0" borderId="11" xfId="6" applyNumberFormat="1" applyFont="1" applyBorder="1" applyAlignment="1">
      <alignment horizontal="left" vertical="center"/>
    </xf>
    <xf numFmtId="49" fontId="4" fillId="0" borderId="11" xfId="6" applyNumberFormat="1" applyFont="1" applyBorder="1" applyAlignment="1">
      <alignment horizontal="left" vertical="center"/>
    </xf>
    <xf numFmtId="0" fontId="3" fillId="0" borderId="11" xfId="3" applyFont="1" applyBorder="1"/>
    <xf numFmtId="2" fontId="3" fillId="0" borderId="11" xfId="6" applyNumberFormat="1" applyFont="1" applyBorder="1" applyAlignment="1">
      <alignment horizontal="center" vertical="center"/>
    </xf>
    <xf numFmtId="0" fontId="3" fillId="0" borderId="10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3" fillId="0" borderId="17" xfId="3" applyFont="1" applyBorder="1" applyAlignment="1">
      <alignment vertical="center"/>
    </xf>
    <xf numFmtId="0" fontId="3" fillId="0" borderId="18" xfId="3" applyFont="1" applyBorder="1" applyAlignment="1">
      <alignment vertical="center"/>
    </xf>
    <xf numFmtId="0" fontId="3" fillId="0" borderId="19" xfId="3" applyFont="1" applyBorder="1" applyAlignment="1">
      <alignment vertical="center"/>
    </xf>
    <xf numFmtId="0" fontId="3" fillId="0" borderId="17" xfId="3" applyFont="1" applyBorder="1"/>
    <xf numFmtId="164" fontId="5" fillId="0" borderId="17" xfId="4" applyFont="1" applyBorder="1"/>
    <xf numFmtId="0" fontId="4" fillId="0" borderId="20" xfId="3" applyFont="1" applyBorder="1"/>
    <xf numFmtId="0" fontId="3" fillId="0" borderId="20" xfId="3" applyFont="1" applyBorder="1"/>
    <xf numFmtId="164" fontId="8" fillId="0" borderId="22" xfId="4" applyFont="1" applyBorder="1"/>
    <xf numFmtId="0" fontId="3" fillId="0" borderId="23" xfId="3" applyFont="1" applyBorder="1"/>
    <xf numFmtId="0" fontId="3" fillId="0" borderId="10" xfId="0" applyFont="1" applyBorder="1" applyAlignment="1">
      <alignment vertical="center"/>
    </xf>
    <xf numFmtId="0" fontId="3" fillId="0" borderId="11" xfId="6" applyFont="1" applyBorder="1" applyAlignment="1">
      <alignment horizontal="left" vertical="center"/>
    </xf>
    <xf numFmtId="0" fontId="9" fillId="0" borderId="0" xfId="0" applyFont="1"/>
    <xf numFmtId="165" fontId="9" fillId="0" borderId="0" xfId="0" applyNumberFormat="1" applyFont="1"/>
    <xf numFmtId="164" fontId="9" fillId="2" borderId="0" xfId="0" applyNumberFormat="1" applyFont="1" applyFill="1"/>
    <xf numFmtId="166" fontId="9" fillId="3" borderId="0" xfId="0" applyNumberFormat="1" applyFont="1" applyFill="1"/>
    <xf numFmtId="0" fontId="11" fillId="0" borderId="0" xfId="7" applyFont="1"/>
    <xf numFmtId="0" fontId="11" fillId="0" borderId="0" xfId="7" applyFont="1" applyAlignment="1">
      <alignment horizontal="center"/>
    </xf>
    <xf numFmtId="0" fontId="11" fillId="0" borderId="0" xfId="7" applyFont="1" applyAlignment="1">
      <alignment horizontal="right"/>
    </xf>
    <xf numFmtId="0" fontId="12" fillId="0" borderId="0" xfId="0" applyFont="1"/>
    <xf numFmtId="0" fontId="4" fillId="0" borderId="5" xfId="3" applyFont="1" applyBorder="1" applyAlignment="1">
      <alignment vertical="center"/>
    </xf>
    <xf numFmtId="0" fontId="3" fillId="0" borderId="5" xfId="5" applyFont="1" applyBorder="1" applyAlignment="1">
      <alignment vertical="center"/>
    </xf>
    <xf numFmtId="0" fontId="3" fillId="0" borderId="5" xfId="5" applyFont="1" applyBorder="1" applyAlignment="1">
      <alignment horizontal="right"/>
    </xf>
    <xf numFmtId="0" fontId="3" fillId="0" borderId="5" xfId="3" applyFont="1" applyBorder="1" applyAlignment="1">
      <alignment vertical="center"/>
    </xf>
    <xf numFmtId="0" fontId="14" fillId="0" borderId="0" xfId="0" applyFont="1"/>
    <xf numFmtId="164" fontId="14" fillId="0" borderId="0" xfId="1" applyFont="1"/>
    <xf numFmtId="0" fontId="4" fillId="0" borderId="5" xfId="5" applyFont="1" applyBorder="1"/>
    <xf numFmtId="0" fontId="15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11" fillId="0" borderId="0" xfId="5" applyFont="1"/>
    <xf numFmtId="0" fontId="11" fillId="0" borderId="0" xfId="3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3" applyFont="1" applyAlignment="1">
      <alignment vertical="center"/>
    </xf>
    <xf numFmtId="164" fontId="17" fillId="0" borderId="0" xfId="1" applyFont="1" applyAlignment="1">
      <alignment vertical="center"/>
    </xf>
    <xf numFmtId="0" fontId="4" fillId="0" borderId="30" xfId="5" applyFont="1" applyBorder="1"/>
    <xf numFmtId="0" fontId="4" fillId="0" borderId="30" xfId="5" applyFont="1" applyBorder="1" applyAlignment="1">
      <alignment horizontal="center"/>
    </xf>
    <xf numFmtId="0" fontId="3" fillId="0" borderId="30" xfId="5" applyFont="1" applyBorder="1"/>
    <xf numFmtId="0" fontId="3" fillId="0" borderId="30" xfId="5" applyFont="1" applyBorder="1" applyAlignment="1">
      <alignment horizontal="right"/>
    </xf>
    <xf numFmtId="0" fontId="3" fillId="0" borderId="39" xfId="5" applyFont="1" applyBorder="1" applyAlignment="1">
      <alignment horizontal="center"/>
    </xf>
    <xf numFmtId="0" fontId="3" fillId="0" borderId="39" xfId="5" applyFont="1" applyBorder="1" applyAlignment="1">
      <alignment horizontal="left"/>
    </xf>
    <xf numFmtId="0" fontId="3" fillId="0" borderId="40" xfId="5" applyFont="1" applyBorder="1" applyAlignment="1">
      <alignment horizontal="center"/>
    </xf>
    <xf numFmtId="0" fontId="3" fillId="0" borderId="41" xfId="5" applyFont="1" applyBorder="1"/>
    <xf numFmtId="164" fontId="3" fillId="0" borderId="42" xfId="5" applyNumberFormat="1" applyFont="1" applyBorder="1" applyAlignment="1">
      <alignment horizontal="center" vertical="center"/>
    </xf>
    <xf numFmtId="164" fontId="3" fillId="0" borderId="42" xfId="5" applyNumberFormat="1" applyFont="1" applyBorder="1"/>
    <xf numFmtId="0" fontId="3" fillId="0" borderId="44" xfId="5" applyFont="1" applyBorder="1" applyAlignment="1">
      <alignment horizontal="center"/>
    </xf>
    <xf numFmtId="0" fontId="3" fillId="0" borderId="44" xfId="5" applyFont="1" applyBorder="1"/>
    <xf numFmtId="0" fontId="3" fillId="0" borderId="45" xfId="5" applyFont="1" applyBorder="1"/>
    <xf numFmtId="164" fontId="3" fillId="0" borderId="44" xfId="5" applyNumberFormat="1" applyFont="1" applyBorder="1" applyAlignment="1">
      <alignment horizontal="center"/>
    </xf>
    <xf numFmtId="164" fontId="3" fillId="0" borderId="46" xfId="5" applyNumberFormat="1" applyFont="1" applyBorder="1"/>
    <xf numFmtId="0" fontId="3" fillId="0" borderId="28" xfId="5" applyFont="1" applyBorder="1" applyAlignment="1">
      <alignment horizontal="center"/>
    </xf>
    <xf numFmtId="0" fontId="4" fillId="0" borderId="29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43" xfId="5" applyFont="1" applyBorder="1" applyAlignment="1">
      <alignment horizontal="center"/>
    </xf>
    <xf numFmtId="164" fontId="4" fillId="0" borderId="47" xfId="5" applyNumberFormat="1" applyFont="1" applyBorder="1" applyAlignment="1">
      <alignment horizontal="center"/>
    </xf>
    <xf numFmtId="164" fontId="3" fillId="0" borderId="9" xfId="5" applyNumberFormat="1" applyFont="1" applyBorder="1"/>
    <xf numFmtId="164" fontId="12" fillId="0" borderId="0" xfId="1" applyFont="1"/>
    <xf numFmtId="0" fontId="4" fillId="0" borderId="28" xfId="5" applyFont="1" applyBorder="1" applyAlignment="1">
      <alignment horizontal="center"/>
    </xf>
    <xf numFmtId="164" fontId="4" fillId="0" borderId="48" xfId="5" applyNumberFormat="1" applyFont="1" applyBorder="1" applyAlignment="1">
      <alignment horizontal="center"/>
    </xf>
    <xf numFmtId="164" fontId="3" fillId="0" borderId="22" xfId="5" applyNumberFormat="1" applyFont="1" applyBorder="1"/>
    <xf numFmtId="164" fontId="15" fillId="0" borderId="0" xfId="0" applyNumberFormat="1" applyFont="1"/>
    <xf numFmtId="164" fontId="15" fillId="0" borderId="0" xfId="1" applyFont="1"/>
    <xf numFmtId="0" fontId="3" fillId="0" borderId="6" xfId="5" applyFont="1" applyBorder="1"/>
    <xf numFmtId="164" fontId="3" fillId="0" borderId="40" xfId="5" applyNumberFormat="1" applyFont="1" applyBorder="1" applyAlignment="1">
      <alignment horizontal="center"/>
    </xf>
    <xf numFmtId="164" fontId="3" fillId="0" borderId="41" xfId="5" applyNumberFormat="1" applyFont="1" applyBorder="1"/>
    <xf numFmtId="0" fontId="3" fillId="0" borderId="9" xfId="5" applyFont="1" applyBorder="1" applyAlignment="1">
      <alignment horizontal="center"/>
    </xf>
    <xf numFmtId="0" fontId="3" fillId="0" borderId="47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164" fontId="3" fillId="0" borderId="7" xfId="5" applyNumberFormat="1" applyFont="1" applyBorder="1" applyAlignment="1">
      <alignment horizontal="center"/>
    </xf>
    <xf numFmtId="164" fontId="3" fillId="0" borderId="27" xfId="5" applyNumberFormat="1" applyFont="1" applyBorder="1"/>
    <xf numFmtId="0" fontId="18" fillId="0" borderId="0" xfId="3" applyFont="1"/>
    <xf numFmtId="0" fontId="3" fillId="0" borderId="0" xfId="5" applyFont="1"/>
    <xf numFmtId="0" fontId="3" fillId="0" borderId="0" xfId="5" applyFont="1" applyAlignment="1">
      <alignment horizontal="right"/>
    </xf>
    <xf numFmtId="0" fontId="19" fillId="0" borderId="0" xfId="0" applyFont="1"/>
    <xf numFmtId="0" fontId="20" fillId="4" borderId="50" xfId="0" applyFont="1" applyFill="1" applyBorder="1" applyAlignment="1">
      <alignment vertical="center" wrapText="1"/>
    </xf>
    <xf numFmtId="0" fontId="20" fillId="4" borderId="53" xfId="0" applyFont="1" applyFill="1" applyBorder="1" applyAlignment="1">
      <alignment vertical="center" wrapText="1"/>
    </xf>
    <xf numFmtId="0" fontId="20" fillId="4" borderId="52" xfId="0" applyFont="1" applyFill="1" applyBorder="1" applyAlignment="1">
      <alignment vertical="center" wrapText="1"/>
    </xf>
    <xf numFmtId="0" fontId="20" fillId="4" borderId="54" xfId="0" applyFont="1" applyFill="1" applyBorder="1" applyAlignment="1">
      <alignment vertical="center" wrapText="1"/>
    </xf>
    <xf numFmtId="0" fontId="20" fillId="4" borderId="55" xfId="0" applyFont="1" applyFill="1" applyBorder="1" applyAlignment="1">
      <alignment vertical="center" wrapText="1"/>
    </xf>
    <xf numFmtId="0" fontId="20" fillId="4" borderId="51" xfId="0" applyFont="1" applyFill="1" applyBorder="1" applyAlignment="1">
      <alignment vertical="center" wrapText="1"/>
    </xf>
    <xf numFmtId="2" fontId="22" fillId="0" borderId="11" xfId="6" applyNumberFormat="1" applyFont="1" applyBorder="1" applyAlignment="1">
      <alignment horizontal="center" vertical="center"/>
    </xf>
    <xf numFmtId="49" fontId="22" fillId="0" borderId="11" xfId="6" applyNumberFormat="1" applyFont="1" applyBorder="1" applyAlignment="1">
      <alignment horizontal="left" vertical="center"/>
    </xf>
    <xf numFmtId="164" fontId="23" fillId="0" borderId="11" xfId="4" applyFont="1" applyBorder="1"/>
    <xf numFmtId="165" fontId="22" fillId="0" borderId="10" xfId="3" applyNumberFormat="1" applyFont="1" applyBorder="1" applyAlignment="1">
      <alignment horizontal="center"/>
    </xf>
    <xf numFmtId="164" fontId="23" fillId="0" borderId="10" xfId="4" applyFont="1" applyBorder="1"/>
    <xf numFmtId="0" fontId="22" fillId="0" borderId="11" xfId="3" applyFont="1" applyBorder="1"/>
    <xf numFmtId="0" fontId="22" fillId="0" borderId="11" xfId="6" applyFont="1" applyBorder="1" applyAlignment="1">
      <alignment horizontal="center" vertical="center"/>
    </xf>
    <xf numFmtId="164" fontId="23" fillId="0" borderId="17" xfId="4" applyFont="1" applyBorder="1"/>
    <xf numFmtId="0" fontId="22" fillId="0" borderId="12" xfId="6" applyFont="1" applyBorder="1" applyAlignment="1">
      <alignment horizontal="center"/>
    </xf>
    <xf numFmtId="49" fontId="24" fillId="0" borderId="12" xfId="6" applyNumberFormat="1" applyFont="1" applyBorder="1" applyAlignment="1">
      <alignment horizontal="right"/>
    </xf>
    <xf numFmtId="165" fontId="22" fillId="0" borderId="12" xfId="3" applyNumberFormat="1" applyFont="1" applyBorder="1"/>
    <xf numFmtId="0" fontId="22" fillId="0" borderId="12" xfId="3" applyFont="1" applyBorder="1"/>
    <xf numFmtId="164" fontId="23" fillId="0" borderId="12" xfId="0" applyNumberFormat="1" applyFont="1" applyBorder="1"/>
    <xf numFmtId="0" fontId="20" fillId="4" borderId="59" xfId="0" applyFont="1" applyFill="1" applyBorder="1" applyAlignment="1">
      <alignment vertical="center" wrapText="1"/>
    </xf>
    <xf numFmtId="0" fontId="26" fillId="0" borderId="0" xfId="8" applyFont="1" applyFill="1" applyAlignment="1">
      <alignment vertical="center"/>
    </xf>
    <xf numFmtId="0" fontId="28" fillId="0" borderId="0" xfId="0" applyFont="1" applyFill="1"/>
    <xf numFmtId="0" fontId="29" fillId="0" borderId="0" xfId="8" applyFont="1" applyFill="1" applyAlignment="1">
      <alignment horizontal="center" vertical="center"/>
    </xf>
    <xf numFmtId="0" fontId="30" fillId="0" borderId="0" xfId="8" applyFont="1" applyFill="1" applyAlignment="1">
      <alignment horizontal="center" vertical="center"/>
    </xf>
    <xf numFmtId="0" fontId="10" fillId="0" borderId="0" xfId="8" applyFont="1" applyFill="1" applyBorder="1" applyAlignment="1">
      <alignment horizontal="left" vertical="center" indent="1"/>
    </xf>
    <xf numFmtId="9" fontId="10" fillId="0" borderId="0" xfId="9" applyFont="1" applyFill="1" applyBorder="1" applyAlignment="1">
      <alignment horizontal="right" vertical="center" indent="1"/>
    </xf>
    <xf numFmtId="0" fontId="10" fillId="0" borderId="0" xfId="8" applyFont="1" applyFill="1" applyAlignment="1">
      <alignment horizontal="center" vertical="center"/>
    </xf>
    <xf numFmtId="0" fontId="10" fillId="0" borderId="0" xfId="8" applyFont="1" applyFill="1" applyAlignment="1">
      <alignment vertical="center"/>
    </xf>
    <xf numFmtId="0" fontId="31" fillId="0" borderId="0" xfId="8" applyFont="1" applyFill="1"/>
    <xf numFmtId="0" fontId="31" fillId="0" borderId="0" xfId="8" applyFont="1" applyFill="1" applyBorder="1"/>
    <xf numFmtId="0" fontId="29" fillId="0" borderId="24" xfId="8" applyFont="1" applyFill="1" applyBorder="1" applyAlignment="1">
      <alignment horizontal="center" vertical="center"/>
    </xf>
    <xf numFmtId="0" fontId="10" fillId="0" borderId="24" xfId="8" applyFont="1" applyFill="1" applyBorder="1" applyAlignment="1">
      <alignment horizontal="center" vertical="center"/>
    </xf>
    <xf numFmtId="0" fontId="10" fillId="0" borderId="24" xfId="8" applyFont="1" applyFill="1" applyBorder="1" applyAlignment="1">
      <alignment horizontal="left" vertical="center" indent="1"/>
    </xf>
    <xf numFmtId="43" fontId="10" fillId="0" borderId="24" xfId="10" applyFont="1" applyFill="1" applyBorder="1" applyAlignment="1">
      <alignment vertical="center"/>
    </xf>
    <xf numFmtId="169" fontId="10" fillId="0" borderId="24" xfId="10" applyNumberFormat="1" applyFont="1" applyFill="1" applyBorder="1" applyAlignment="1">
      <alignment vertical="center"/>
    </xf>
    <xf numFmtId="170" fontId="33" fillId="6" borderId="24" xfId="8" applyNumberFormat="1" applyFont="1" applyFill="1" applyBorder="1" applyAlignment="1">
      <alignment vertical="center"/>
    </xf>
    <xf numFmtId="43" fontId="3" fillId="0" borderId="10" xfId="3" applyNumberFormat="1" applyFont="1" applyBorder="1"/>
    <xf numFmtId="164" fontId="22" fillId="0" borderId="12" xfId="1" applyNumberFormat="1" applyFont="1" applyBorder="1"/>
    <xf numFmtId="0" fontId="3" fillId="0" borderId="0" xfId="3" applyFont="1" applyBorder="1"/>
    <xf numFmtId="164" fontId="21" fillId="4" borderId="1" xfId="1" applyFont="1" applyFill="1" applyBorder="1" applyAlignment="1">
      <alignment horizontal="center" vertical="center" wrapText="1"/>
    </xf>
    <xf numFmtId="164" fontId="21" fillId="4" borderId="49" xfId="1" applyFont="1" applyFill="1" applyBorder="1" applyAlignment="1">
      <alignment horizontal="center" vertical="center" wrapText="1"/>
    </xf>
    <xf numFmtId="164" fontId="21" fillId="4" borderId="1" xfId="1" applyFont="1" applyFill="1" applyBorder="1" applyAlignment="1">
      <alignment horizontal="right" vertical="center" wrapText="1"/>
    </xf>
    <xf numFmtId="0" fontId="20" fillId="4" borderId="50" xfId="0" applyFont="1" applyFill="1" applyBorder="1" applyAlignment="1">
      <alignment horizontal="center" vertical="center" wrapText="1"/>
    </xf>
    <xf numFmtId="164" fontId="20" fillId="4" borderId="50" xfId="1" applyFont="1" applyFill="1" applyBorder="1" applyAlignment="1">
      <alignment horizontal="center" vertical="center" wrapText="1"/>
    </xf>
    <xf numFmtId="164" fontId="20" fillId="4" borderId="52" xfId="1" applyFont="1" applyFill="1" applyBorder="1" applyAlignment="1">
      <alignment horizontal="center" vertical="center" wrapText="1"/>
    </xf>
    <xf numFmtId="164" fontId="20" fillId="4" borderId="58" xfId="1" applyFont="1" applyFill="1" applyBorder="1" applyAlignment="1">
      <alignment horizontal="center" vertical="center" wrapText="1"/>
    </xf>
    <xf numFmtId="0" fontId="20" fillId="4" borderId="0" xfId="0" applyFont="1" applyFill="1"/>
    <xf numFmtId="0" fontId="20" fillId="4" borderId="53" xfId="0" applyFont="1" applyFill="1" applyBorder="1" applyAlignment="1">
      <alignment horizontal="center" vertical="center" wrapText="1"/>
    </xf>
    <xf numFmtId="164" fontId="20" fillId="4" borderId="53" xfId="1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164" fontId="20" fillId="4" borderId="51" xfId="1" applyFont="1" applyFill="1" applyBorder="1" applyAlignment="1">
      <alignment horizontal="center" vertical="center" wrapText="1"/>
    </xf>
    <xf numFmtId="0" fontId="20" fillId="4" borderId="52" xfId="0" applyFont="1" applyFill="1" applyBorder="1" applyAlignment="1">
      <alignment horizontal="center" vertical="center" wrapText="1"/>
    </xf>
    <xf numFmtId="0" fontId="20" fillId="4" borderId="54" xfId="0" applyFont="1" applyFill="1" applyBorder="1" applyAlignment="1">
      <alignment horizontal="center" vertical="center" wrapText="1"/>
    </xf>
    <xf numFmtId="164" fontId="20" fillId="4" borderId="54" xfId="1" applyFont="1" applyFill="1" applyBorder="1" applyAlignment="1">
      <alignment horizontal="center" vertical="center" wrapText="1"/>
    </xf>
    <xf numFmtId="0" fontId="20" fillId="4" borderId="56" xfId="0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 wrapText="1"/>
    </xf>
    <xf numFmtId="3" fontId="39" fillId="5" borderId="53" xfId="0" quotePrefix="1" applyNumberFormat="1" applyFont="1" applyFill="1" applyBorder="1" applyAlignment="1">
      <alignment vertical="center"/>
    </xf>
    <xf numFmtId="43" fontId="39" fillId="5" borderId="53" xfId="0" applyNumberFormat="1" applyFont="1" applyFill="1" applyBorder="1" applyAlignment="1">
      <alignment horizontal="center" vertical="center"/>
    </xf>
    <xf numFmtId="3" fontId="39" fillId="5" borderId="53" xfId="0" quotePrefix="1" applyNumberFormat="1" applyFont="1" applyFill="1" applyBorder="1" applyAlignment="1">
      <alignment horizontal="center" vertical="center"/>
    </xf>
    <xf numFmtId="43" fontId="39" fillId="5" borderId="55" xfId="0" applyNumberFormat="1" applyFont="1" applyFill="1" applyBorder="1" applyAlignment="1">
      <alignment horizontal="center" vertical="center"/>
    </xf>
    <xf numFmtId="0" fontId="40" fillId="5" borderId="53" xfId="0" applyFont="1" applyFill="1" applyBorder="1" applyAlignment="1">
      <alignment horizontal="center" vertical="center"/>
    </xf>
    <xf numFmtId="3" fontId="39" fillId="5" borderId="53" xfId="0" applyNumberFormat="1" applyFont="1" applyFill="1" applyBorder="1" applyAlignment="1">
      <alignment horizontal="center" vertical="center"/>
    </xf>
    <xf numFmtId="164" fontId="20" fillId="4" borderId="54" xfId="1" applyFont="1" applyFill="1" applyBorder="1" applyAlignment="1">
      <alignment horizontal="left" vertical="center" wrapText="1"/>
    </xf>
    <xf numFmtId="43" fontId="39" fillId="5" borderId="53" xfId="0" applyNumberFormat="1" applyFont="1" applyFill="1" applyBorder="1" applyAlignment="1">
      <alignment horizontal="left" vertical="center"/>
    </xf>
    <xf numFmtId="0" fontId="39" fillId="5" borderId="53" xfId="0" applyFont="1" applyFill="1" applyBorder="1" applyAlignment="1">
      <alignment horizontal="center" vertical="center"/>
    </xf>
    <xf numFmtId="168" fontId="39" fillId="5" borderId="53" xfId="0" applyNumberFormat="1" applyFont="1" applyFill="1" applyBorder="1" applyAlignment="1">
      <alignment horizontal="right" vertical="center"/>
    </xf>
    <xf numFmtId="43" fontId="39" fillId="5" borderId="55" xfId="0" applyNumberFormat="1" applyFont="1" applyFill="1" applyBorder="1" applyAlignment="1">
      <alignment horizontal="right" vertical="center"/>
    </xf>
    <xf numFmtId="168" fontId="39" fillId="5" borderId="53" xfId="0" applyNumberFormat="1" applyFont="1" applyFill="1" applyBorder="1" applyAlignment="1">
      <alignment horizontal="left" vertical="center"/>
    </xf>
    <xf numFmtId="164" fontId="20" fillId="4" borderId="59" xfId="1" applyFont="1" applyFill="1" applyBorder="1" applyAlignment="1">
      <alignment horizontal="center" vertical="center" wrapText="1"/>
    </xf>
    <xf numFmtId="164" fontId="20" fillId="4" borderId="25" xfId="1" applyFont="1" applyFill="1" applyBorder="1" applyAlignment="1">
      <alignment horizontal="center" vertical="center" wrapText="1"/>
    </xf>
    <xf numFmtId="43" fontId="39" fillId="5" borderId="59" xfId="0" applyNumberFormat="1" applyFont="1" applyFill="1" applyBorder="1" applyAlignment="1">
      <alignment horizontal="left" vertical="center"/>
    </xf>
    <xf numFmtId="164" fontId="20" fillId="4" borderId="63" xfId="1" applyFont="1" applyFill="1" applyBorder="1" applyAlignment="1">
      <alignment horizontal="center" vertical="center" wrapText="1"/>
    </xf>
    <xf numFmtId="164" fontId="20" fillId="4" borderId="64" xfId="1" applyFont="1" applyFill="1" applyBorder="1" applyAlignment="1">
      <alignment horizontal="center" vertical="center" wrapText="1"/>
    </xf>
    <xf numFmtId="0" fontId="35" fillId="4" borderId="0" xfId="3" applyFont="1" applyFill="1"/>
    <xf numFmtId="0" fontId="36" fillId="4" borderId="0" xfId="3" applyFont="1" applyFill="1"/>
    <xf numFmtId="0" fontId="35" fillId="4" borderId="0" xfId="3" applyFont="1" applyFill="1" applyAlignment="1">
      <alignment horizontal="right"/>
    </xf>
    <xf numFmtId="164" fontId="37" fillId="4" borderId="0" xfId="1" applyFont="1" applyFill="1"/>
    <xf numFmtId="0" fontId="37" fillId="4" borderId="0" xfId="0" applyFont="1" applyFill="1"/>
    <xf numFmtId="0" fontId="35" fillId="4" borderId="5" xfId="5" applyFont="1" applyFill="1" applyBorder="1"/>
    <xf numFmtId="0" fontId="36" fillId="4" borderId="5" xfId="5" applyFont="1" applyFill="1" applyBorder="1" applyAlignment="1">
      <alignment horizontal="center"/>
    </xf>
    <xf numFmtId="0" fontId="35" fillId="4" borderId="5" xfId="3" applyFont="1" applyFill="1" applyBorder="1" applyAlignment="1">
      <alignment vertical="center"/>
    </xf>
    <xf numFmtId="0" fontId="35" fillId="4" borderId="5" xfId="3" applyFont="1" applyFill="1" applyBorder="1"/>
    <xf numFmtId="164" fontId="35" fillId="4" borderId="5" xfId="4" applyFont="1" applyFill="1" applyBorder="1" applyAlignment="1"/>
    <xf numFmtId="0" fontId="21" fillId="4" borderId="0" xfId="0" applyFont="1" applyFill="1"/>
    <xf numFmtId="164" fontId="20" fillId="4" borderId="0" xfId="1" applyFont="1" applyFill="1"/>
    <xf numFmtId="0" fontId="21" fillId="4" borderId="1" xfId="0" applyFont="1" applyFill="1" applyBorder="1" applyAlignment="1">
      <alignment horizontal="center" vertical="center" wrapText="1"/>
    </xf>
    <xf numFmtId="164" fontId="20" fillId="4" borderId="1" xfId="1" applyFont="1" applyFill="1" applyBorder="1" applyAlignment="1">
      <alignment horizontal="center" vertical="center"/>
    </xf>
    <xf numFmtId="164" fontId="20" fillId="4" borderId="58" xfId="1" applyFont="1" applyFill="1" applyBorder="1"/>
    <xf numFmtId="164" fontId="21" fillId="4" borderId="58" xfId="1" applyFont="1" applyFill="1" applyBorder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left" vertical="center" wrapText="1"/>
    </xf>
    <xf numFmtId="9" fontId="21" fillId="4" borderId="1" xfId="2" applyFont="1" applyFill="1" applyBorder="1" applyAlignment="1">
      <alignment horizontal="center" vertical="center" wrapText="1"/>
    </xf>
    <xf numFmtId="9" fontId="21" fillId="4" borderId="58" xfId="2" applyFont="1" applyFill="1" applyBorder="1" applyAlignment="1">
      <alignment horizontal="center" vertical="center" wrapText="1"/>
    </xf>
    <xf numFmtId="164" fontId="20" fillId="4" borderId="50" xfId="1" applyFont="1" applyFill="1" applyBorder="1" applyAlignment="1">
      <alignment horizontal="right" vertical="center" wrapText="1"/>
    </xf>
    <xf numFmtId="164" fontId="20" fillId="4" borderId="3" xfId="1" applyFont="1" applyFill="1" applyBorder="1" applyAlignment="1">
      <alignment horizontal="right" vertical="center" wrapText="1"/>
    </xf>
    <xf numFmtId="164" fontId="20" fillId="4" borderId="52" xfId="1" applyFont="1" applyFill="1" applyBorder="1" applyAlignment="1">
      <alignment horizontal="right" vertical="center" wrapText="1"/>
    </xf>
    <xf numFmtId="0" fontId="21" fillId="4" borderId="1" xfId="0" applyFont="1" applyFill="1" applyBorder="1" applyAlignment="1">
      <alignment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vertical="center" wrapText="1"/>
    </xf>
    <xf numFmtId="164" fontId="21" fillId="4" borderId="1" xfId="1" applyFont="1" applyFill="1" applyBorder="1" applyAlignment="1">
      <alignment vertical="center" wrapText="1"/>
    </xf>
    <xf numFmtId="164" fontId="21" fillId="4" borderId="58" xfId="1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164" fontId="20" fillId="4" borderId="1" xfId="1" applyFont="1" applyFill="1" applyBorder="1" applyAlignment="1">
      <alignment horizontal="center" vertical="center" wrapText="1"/>
    </xf>
    <xf numFmtId="0" fontId="20" fillId="4" borderId="65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1" fillId="4" borderId="51" xfId="0" applyFont="1" applyFill="1" applyBorder="1" applyAlignment="1">
      <alignment horizontal="center" vertical="center" wrapText="1"/>
    </xf>
    <xf numFmtId="0" fontId="39" fillId="4" borderId="53" xfId="0" applyFont="1" applyFill="1" applyBorder="1" applyAlignment="1">
      <alignment horizontal="left" vertical="center"/>
    </xf>
    <xf numFmtId="43" fontId="39" fillId="4" borderId="53" xfId="0" applyNumberFormat="1" applyFont="1" applyFill="1" applyBorder="1" applyAlignment="1">
      <alignment horizontal="left" vertical="center"/>
    </xf>
    <xf numFmtId="0" fontId="39" fillId="4" borderId="53" xfId="0" applyFont="1" applyFill="1" applyBorder="1" applyAlignment="1">
      <alignment horizontal="center" vertical="center"/>
    </xf>
    <xf numFmtId="168" fontId="39" fillId="4" borderId="53" xfId="0" applyNumberFormat="1" applyFont="1" applyFill="1" applyBorder="1" applyAlignment="1">
      <alignment horizontal="right" vertical="center"/>
    </xf>
    <xf numFmtId="43" fontId="39" fillId="4" borderId="55" xfId="0" applyNumberFormat="1" applyFont="1" applyFill="1" applyBorder="1" applyAlignment="1">
      <alignment horizontal="right" vertical="center"/>
    </xf>
    <xf numFmtId="168" fontId="39" fillId="4" borderId="53" xfId="0" applyNumberFormat="1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vertical="center" wrapText="1"/>
    </xf>
    <xf numFmtId="164" fontId="20" fillId="4" borderId="26" xfId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justify" vertical="center" wrapText="1"/>
    </xf>
    <xf numFmtId="164" fontId="21" fillId="4" borderId="4" xfId="1" applyFont="1" applyFill="1" applyBorder="1" applyAlignment="1">
      <alignment horizontal="right" vertical="center" wrapText="1"/>
    </xf>
    <xf numFmtId="164" fontId="21" fillId="4" borderId="58" xfId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55" xfId="0" applyFont="1" applyFill="1" applyBorder="1" applyAlignment="1">
      <alignment horizontal="left" vertical="center" wrapText="1"/>
    </xf>
    <xf numFmtId="0" fontId="20" fillId="4" borderId="57" xfId="0" applyFont="1" applyFill="1" applyBorder="1" applyAlignment="1">
      <alignment horizontal="left" vertical="center" wrapText="1"/>
    </xf>
    <xf numFmtId="0" fontId="34" fillId="4" borderId="0" xfId="0" applyFont="1" applyFill="1"/>
    <xf numFmtId="164" fontId="34" fillId="4" borderId="0" xfId="1" applyFont="1" applyFill="1"/>
    <xf numFmtId="0" fontId="20" fillId="4" borderId="0" xfId="0" applyFont="1" applyFill="1" applyBorder="1" applyAlignment="1">
      <alignment horizontal="left" vertical="center" wrapText="1"/>
    </xf>
    <xf numFmtId="0" fontId="20" fillId="4" borderId="59" xfId="0" applyFont="1" applyFill="1" applyBorder="1" applyAlignment="1">
      <alignment horizontal="center" vertical="center" wrapText="1"/>
    </xf>
    <xf numFmtId="0" fontId="20" fillId="4" borderId="66" xfId="0" applyFont="1" applyFill="1" applyBorder="1" applyAlignment="1">
      <alignment vertical="center" wrapText="1"/>
    </xf>
    <xf numFmtId="0" fontId="3" fillId="0" borderId="0" xfId="3" applyFont="1" applyAlignment="1">
      <alignment horizontal="center"/>
    </xf>
    <xf numFmtId="0" fontId="4" fillId="0" borderId="29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43" xfId="5" applyFont="1" applyBorder="1" applyAlignment="1">
      <alignment horizontal="center"/>
    </xf>
    <xf numFmtId="0" fontId="13" fillId="0" borderId="0" xfId="7" applyFont="1" applyAlignment="1">
      <alignment horizontal="center"/>
    </xf>
    <xf numFmtId="0" fontId="4" fillId="0" borderId="31" xfId="5" applyFont="1" applyBorder="1" applyAlignment="1">
      <alignment horizontal="center" vertical="center"/>
    </xf>
    <xf numFmtId="0" fontId="3" fillId="0" borderId="35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0" fontId="4" fillId="0" borderId="33" xfId="5" applyFont="1" applyBorder="1" applyAlignment="1">
      <alignment horizontal="center" vertical="center"/>
    </xf>
    <xf numFmtId="0" fontId="4" fillId="0" borderId="34" xfId="5" applyFont="1" applyBorder="1" applyAlignment="1">
      <alignment horizontal="center" vertical="center"/>
    </xf>
    <xf numFmtId="0" fontId="4" fillId="0" borderId="36" xfId="5" applyFont="1" applyBorder="1" applyAlignment="1">
      <alignment horizontal="center" vertical="center"/>
    </xf>
    <xf numFmtId="0" fontId="4" fillId="0" borderId="37" xfId="5" applyFont="1" applyBorder="1" applyAlignment="1">
      <alignment horizontal="center" vertical="center"/>
    </xf>
    <xf numFmtId="0" fontId="4" fillId="0" borderId="38" xfId="5" applyFont="1" applyBorder="1" applyAlignment="1">
      <alignment horizontal="center" vertical="center"/>
    </xf>
    <xf numFmtId="0" fontId="4" fillId="0" borderId="35" xfId="5" applyFont="1" applyBorder="1" applyAlignment="1">
      <alignment horizontal="center" vertical="center"/>
    </xf>
    <xf numFmtId="0" fontId="4" fillId="0" borderId="20" xfId="3" applyFont="1" applyBorder="1" applyAlignment="1">
      <alignment horizontal="right"/>
    </xf>
    <xf numFmtId="0" fontId="4" fillId="0" borderId="21" xfId="3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3" fillId="0" borderId="5" xfId="3" applyFont="1" applyBorder="1" applyAlignment="1">
      <alignment horizontal="left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 wrapText="1"/>
    </xf>
    <xf numFmtId="0" fontId="27" fillId="0" borderId="60" xfId="8" applyFont="1" applyFill="1" applyBorder="1" applyAlignment="1">
      <alignment horizontal="center" vertical="center"/>
    </xf>
    <xf numFmtId="0" fontId="27" fillId="0" borderId="61" xfId="8" applyFont="1" applyFill="1" applyBorder="1" applyAlignment="1">
      <alignment horizontal="center" vertical="center"/>
    </xf>
    <xf numFmtId="0" fontId="27" fillId="0" borderId="62" xfId="8" applyFont="1" applyFill="1" applyBorder="1" applyAlignment="1">
      <alignment horizontal="center" vertical="center"/>
    </xf>
    <xf numFmtId="0" fontId="29" fillId="6" borderId="24" xfId="8" applyFont="1" applyFill="1" applyBorder="1" applyAlignment="1">
      <alignment horizontal="center" vertical="center"/>
    </xf>
    <xf numFmtId="0" fontId="32" fillId="6" borderId="24" xfId="8" applyFont="1" applyFill="1" applyBorder="1" applyAlignment="1">
      <alignment horizontal="center" vertical="center"/>
    </xf>
    <xf numFmtId="0" fontId="3" fillId="0" borderId="0" xfId="3" applyFont="1" applyAlignment="1"/>
  </cellXfs>
  <cellStyles count="11">
    <cellStyle name="Comma" xfId="1" builtinId="3"/>
    <cellStyle name="Comma 10" xfId="4" xr:uid="{00000000-0005-0000-0000-000001000000}"/>
    <cellStyle name="Comma 45" xfId="10" xr:uid="{00000000-0005-0000-0000-000002000000}"/>
    <cellStyle name="Normal" xfId="0" builtinId="0"/>
    <cellStyle name="Normal 10" xfId="3" xr:uid="{00000000-0005-0000-0000-000004000000}"/>
    <cellStyle name="Normal 4" xfId="6" xr:uid="{00000000-0005-0000-0000-000005000000}"/>
    <cellStyle name="Normal 41 2" xfId="7" xr:uid="{00000000-0005-0000-0000-000006000000}"/>
    <cellStyle name="Normal 44" xfId="8" xr:uid="{00000000-0005-0000-0000-000007000000}"/>
    <cellStyle name="Percent" xfId="2" builtinId="5"/>
    <cellStyle name="Percent 37" xfId="9" xr:uid="{00000000-0005-0000-0000-000009000000}"/>
    <cellStyle name="ปกติ_สรุปผลการประมาณราคา1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198438</xdr:colOff>
      <xdr:row>8</xdr:row>
      <xdr:rowOff>277813</xdr:rowOff>
    </xdr:from>
    <xdr:to>
      <xdr:col>24</xdr:col>
      <xdr:colOff>85408</xdr:colOff>
      <xdr:row>56</xdr:row>
      <xdr:rowOff>119963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6D1994-C1B1-45E2-80EF-D29102106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9118" y="2152333"/>
          <a:ext cx="8604250" cy="1029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18</xdr:row>
      <xdr:rowOff>38101</xdr:rowOff>
    </xdr:from>
    <xdr:to>
      <xdr:col>3</xdr:col>
      <xdr:colOff>1219201</xdr:colOff>
      <xdr:row>37</xdr:row>
      <xdr:rowOff>223565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4495801"/>
          <a:ext cx="4743450" cy="4890814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0</xdr:row>
      <xdr:rowOff>0</xdr:rowOff>
    </xdr:from>
    <xdr:to>
      <xdr:col>18</xdr:col>
      <xdr:colOff>502923</xdr:colOff>
      <xdr:row>56</xdr:row>
      <xdr:rowOff>232870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0"/>
          <a:ext cx="8827773" cy="14101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04%20&#3591;&#3634;&#3609;&#3588;&#3635;&#3609;&#3623;&#3603;&#3619;&#3634;&#3588;&#3634;&#3585;&#3621;&#3634;&#3591;&#3591;&#3634;&#3609;&#3585;&#3656;&#3629;&#3626;&#3619;&#3657;&#3634;&#3591;/12%20&#3619;&#3634;&#3588;&#3634;&#3585;&#3621;&#3634;&#3591;&#3611;&#3637;&#3591;&#3610;&#3611;&#3619;&#3632;&#3617;&#3634;&#3603;%202565/Users/worrawotp/Desktop/&#3619;&#3634;&#3588;&#3634;&#3611;&#3619;&#3633;&#3610;&#3611;&#3619;&#3640;&#3591;%20&#3588;&#3633;&#3609;&#3611;&#3657;&#3629;&#3591;&#3585;&#3633;&#3609;&#3609;&#3657;&#3635;&#3607;&#3656;&#3623;&#3617;%20_&#3592;&#3634;&#3585;W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INPUT"/>
      <sheetName val="ปก"/>
      <sheetName val="สารบัญ"/>
      <sheetName val="สารบัญ2"/>
      <sheetName val="รายละเอียดโครงการ"/>
      <sheetName val="คำอธิบาย"/>
      <sheetName val="v3,4"/>
      <sheetName val="v5"/>
      <sheetName val="ท่อ+HW"/>
      <sheetName val="Cut&amp;Fill"/>
      <sheetName val="ทางเชื่อม"/>
      <sheetName val="Traffic"/>
      <sheetName val="Form งานชล"/>
      <sheetName val="เอกสารแหล่งวัสดุ"/>
      <sheetName val="เอกสารแสดงราคาต่อหน่วย_1"/>
      <sheetName val="แหล่งวัสดุ"/>
      <sheetName val="แหล่งวัสดุจาก soil"/>
      <sheetName val="ตารางสรุปผลการทดสอบแหล่งวัสดุ"/>
      <sheetName val="แหล่งดินหินทราย"/>
      <sheetName val="สำนักดัชนีเศรษฐกิจการค้า กทม."/>
      <sheetName val="แหล่งวัสดุงานเสาเข็ม"/>
      <sheetName val="ตารางคอนกรีตและหิน"/>
      <sheetName val="งานรื้อย้าย"/>
      <sheetName val="งานดิน"/>
      <sheetName val="งานระบบป้องกันน้ำ"/>
      <sheetName val="ราคาต่อหน่วยTYPEต่างๆ"/>
      <sheetName val="ราคาต่อหน่วยประตูน้ำ&amp;Ramp"/>
      <sheetName val="ราคาต่อหน่วยปรับปรุงท่อ"/>
      <sheetName val="สรุปOHCชลประ"/>
      <sheetName val="สรุปOHCทาง,สะพาน"/>
      <sheetName val="ตารางขนส่ง(1)"/>
      <sheetName val="ตารางขนส่ง (2)"/>
      <sheetName val="FactorF งานชลประทาน"/>
      <sheetName val="Factor F ชล"/>
      <sheetName val="fbride"/>
      <sheetName val="หา FACTORF"/>
      <sheetName val="นับความยาว"/>
      <sheetName val="ข้อผิดพลาด"/>
      <sheetName val="Cut&amp;Fill นิคม"/>
      <sheetName val="สรุป ปร5"/>
      <sheetName val="ปร.4-33"/>
      <sheetName val="ปร.4-2"/>
      <sheetName val="V1,2"/>
      <sheetName val="BARRIER"/>
      <sheetName val="froad"/>
      <sheetName val="สรุปOHCโครงสร้า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(ใช้ราคาเฉลี่ยน้ำมันที่อำเภอเมือง ลิตรละ   29.5    บาท  หาค่าขนส่ง,ค่าดำเนินการและค่าเสื่อมราคา)</v>
          </cell>
        </row>
        <row r="53">
          <cell r="J53">
            <v>24.743410000000001</v>
          </cell>
        </row>
        <row r="81">
          <cell r="J81">
            <v>1423.441346366367</v>
          </cell>
        </row>
        <row r="82">
          <cell r="J82">
            <v>1423.441346366367</v>
          </cell>
        </row>
        <row r="84">
          <cell r="J84">
            <v>1523.441346366367</v>
          </cell>
        </row>
        <row r="91">
          <cell r="J91">
            <v>5.3409999999999999E-2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>
        <row r="5">
          <cell r="D5">
            <v>16000</v>
          </cell>
          <cell r="E5">
            <v>3000</v>
          </cell>
          <cell r="F5">
            <v>300</v>
          </cell>
        </row>
        <row r="9">
          <cell r="D9">
            <v>21000</v>
          </cell>
          <cell r="E9">
            <v>4000</v>
          </cell>
          <cell r="F9">
            <v>300</v>
          </cell>
        </row>
        <row r="11">
          <cell r="D11" t="str">
            <v>ไม่มี</v>
          </cell>
          <cell r="E11" t="str">
            <v>ไม่มี</v>
          </cell>
        </row>
        <row r="16">
          <cell r="D16">
            <v>1600</v>
          </cell>
          <cell r="E16">
            <v>700</v>
          </cell>
          <cell r="F16">
            <v>150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view="pageBreakPreview" zoomScaleNormal="100" zoomScaleSheetLayoutView="100" workbookViewId="0">
      <selection activeCell="D20" sqref="D20"/>
    </sheetView>
  </sheetViews>
  <sheetFormatPr defaultColWidth="8.75" defaultRowHeight="16"/>
  <cols>
    <col min="1" max="1" width="6.58203125" style="62" customWidth="1"/>
    <col min="2" max="2" width="26" style="62" customWidth="1"/>
    <col min="3" max="3" width="6.58203125" style="62" customWidth="1"/>
    <col min="4" max="4" width="29" style="62" customWidth="1"/>
    <col min="5" max="5" width="25" style="62" customWidth="1"/>
    <col min="6" max="6" width="22.5" style="62" customWidth="1"/>
    <col min="7" max="7" width="8.75" style="62"/>
    <col min="8" max="8" width="14.33203125" style="62" customWidth="1"/>
    <col min="9" max="9" width="16" style="62" customWidth="1"/>
    <col min="10" max="16384" width="8.75" style="62"/>
  </cols>
  <sheetData>
    <row r="1" spans="1:13" ht="24">
      <c r="A1" s="59"/>
      <c r="B1" s="60"/>
      <c r="C1" s="59"/>
      <c r="D1" s="59"/>
      <c r="E1" s="59"/>
      <c r="F1" s="61" t="s">
        <v>52</v>
      </c>
    </row>
    <row r="2" spans="1:13" ht="24">
      <c r="A2" s="247" t="s">
        <v>53</v>
      </c>
      <c r="B2" s="247"/>
      <c r="C2" s="247"/>
      <c r="D2" s="247"/>
      <c r="E2" s="247"/>
      <c r="F2" s="247"/>
    </row>
    <row r="3" spans="1:13" s="67" customFormat="1" ht="22.5">
      <c r="A3" s="63" t="s">
        <v>54</v>
      </c>
      <c r="B3" s="9"/>
      <c r="C3" s="64" t="s">
        <v>167</v>
      </c>
      <c r="D3" s="6"/>
      <c r="E3" s="65"/>
      <c r="F3" s="66"/>
      <c r="I3" s="68"/>
    </row>
    <row r="4" spans="1:13" ht="22.5">
      <c r="A4" s="69" t="s">
        <v>55</v>
      </c>
      <c r="B4" s="7"/>
      <c r="C4" s="6" t="s">
        <v>32</v>
      </c>
      <c r="D4" s="6"/>
      <c r="E4" s="6"/>
      <c r="F4" s="6"/>
    </row>
    <row r="5" spans="1:13" ht="22.5">
      <c r="A5" s="69" t="s">
        <v>56</v>
      </c>
      <c r="B5" s="7"/>
      <c r="C5" s="6" t="s">
        <v>30</v>
      </c>
      <c r="D5" s="6"/>
      <c r="E5" s="6"/>
      <c r="F5" s="6"/>
    </row>
    <row r="6" spans="1:13" ht="22.5">
      <c r="A6" s="69" t="s">
        <v>57</v>
      </c>
      <c r="B6" s="7"/>
      <c r="C6" s="69"/>
      <c r="D6" s="6"/>
      <c r="E6" s="6"/>
      <c r="F6" s="6"/>
    </row>
    <row r="7" spans="1:13" ht="23.5">
      <c r="A7" s="69" t="s">
        <v>58</v>
      </c>
      <c r="B7" s="7"/>
      <c r="C7" s="69"/>
      <c r="D7" s="6" t="s">
        <v>59</v>
      </c>
      <c r="E7" s="6" t="s">
        <v>60</v>
      </c>
      <c r="F7" s="6"/>
      <c r="G7" s="70"/>
      <c r="H7" s="70"/>
      <c r="I7" s="70"/>
      <c r="J7" s="70"/>
      <c r="K7" s="70"/>
      <c r="L7" s="70"/>
      <c r="M7" s="70"/>
    </row>
    <row r="8" spans="1:13" s="76" customFormat="1" ht="24">
      <c r="A8" s="71" t="s">
        <v>165</v>
      </c>
      <c r="B8" s="71"/>
      <c r="C8" s="72"/>
      <c r="D8" s="73"/>
      <c r="E8" s="74"/>
      <c r="F8" s="75"/>
      <c r="I8" s="77"/>
    </row>
    <row r="9" spans="1:13" ht="24" thickBot="1">
      <c r="A9" s="78"/>
      <c r="B9" s="79"/>
      <c r="C9" s="78"/>
      <c r="D9" s="80"/>
      <c r="E9" s="78"/>
      <c r="F9" s="81" t="s">
        <v>61</v>
      </c>
      <c r="G9" s="70"/>
      <c r="H9" s="70"/>
      <c r="I9" s="70"/>
      <c r="J9" s="70"/>
      <c r="K9" s="70"/>
      <c r="L9" s="70"/>
      <c r="M9" s="70"/>
    </row>
    <row r="10" spans="1:13" ht="23.5" thickTop="1">
      <c r="A10" s="248" t="s">
        <v>37</v>
      </c>
      <c r="B10" s="250" t="s">
        <v>1</v>
      </c>
      <c r="C10" s="251"/>
      <c r="D10" s="252"/>
      <c r="E10" s="248" t="s">
        <v>7</v>
      </c>
      <c r="F10" s="248" t="s">
        <v>40</v>
      </c>
      <c r="G10" s="70"/>
      <c r="H10" s="70"/>
      <c r="I10" s="70"/>
      <c r="J10" s="70"/>
      <c r="K10" s="70"/>
      <c r="L10" s="70"/>
      <c r="M10" s="70"/>
    </row>
    <row r="11" spans="1:13" ht="23.5" thickBot="1">
      <c r="A11" s="249"/>
      <c r="B11" s="253"/>
      <c r="C11" s="254"/>
      <c r="D11" s="255"/>
      <c r="E11" s="256"/>
      <c r="F11" s="256"/>
      <c r="G11" s="70"/>
      <c r="H11" s="70"/>
      <c r="I11" s="70"/>
      <c r="J11" s="70"/>
      <c r="K11" s="70"/>
      <c r="L11" s="70"/>
      <c r="M11" s="70"/>
    </row>
    <row r="12" spans="1:13" ht="24" thickTop="1">
      <c r="A12" s="82">
        <v>1</v>
      </c>
      <c r="B12" s="83" t="s">
        <v>62</v>
      </c>
      <c r="C12" s="84"/>
      <c r="D12" s="85"/>
      <c r="E12" s="86">
        <f>'ปร.5 R1'!E36</f>
        <v>3669129</v>
      </c>
      <c r="F12" s="87"/>
      <c r="G12" s="70"/>
      <c r="H12" s="70"/>
    </row>
    <row r="13" spans="1:13" ht="24" thickBot="1">
      <c r="A13" s="88"/>
      <c r="B13" s="89"/>
      <c r="C13" s="81"/>
      <c r="D13" s="90"/>
      <c r="E13" s="91"/>
      <c r="F13" s="92"/>
      <c r="G13" s="70"/>
      <c r="H13" s="70"/>
    </row>
    <row r="14" spans="1:13" ht="24" thickTop="1">
      <c r="A14" s="93"/>
      <c r="B14" s="244" t="s">
        <v>63</v>
      </c>
      <c r="C14" s="245"/>
      <c r="D14" s="246"/>
      <c r="E14" s="97">
        <f>SUM(E12:E13)</f>
        <v>3669129</v>
      </c>
      <c r="F14" s="98"/>
      <c r="G14" s="70"/>
      <c r="H14" s="70"/>
      <c r="I14" s="99"/>
    </row>
    <row r="15" spans="1:13" ht="24" thickBot="1">
      <c r="A15" s="100" t="s">
        <v>64</v>
      </c>
      <c r="B15" s="94"/>
      <c r="C15" s="95"/>
      <c r="D15" s="96" t="s">
        <v>65</v>
      </c>
      <c r="E15" s="101">
        <f>E14</f>
        <v>3669129</v>
      </c>
      <c r="F15" s="102"/>
      <c r="G15" s="70"/>
      <c r="H15" s="103"/>
      <c r="I15" s="104"/>
      <c r="J15" s="70"/>
      <c r="K15" s="70"/>
      <c r="L15" s="70"/>
      <c r="M15" s="70"/>
    </row>
    <row r="16" spans="1:13" ht="24" thickTop="1">
      <c r="A16" s="93"/>
      <c r="B16" s="244" t="s">
        <v>66</v>
      </c>
      <c r="C16" s="245"/>
      <c r="D16" s="105" t="str">
        <f>BAHTTEXT(E15)</f>
        <v>สามล้านหกแสนหกหมื่นเก้าพันหนึ่งร้อยยี่สิบเก้าบาทถ้วน</v>
      </c>
      <c r="E16" s="106"/>
      <c r="F16" s="107"/>
      <c r="G16" s="70"/>
      <c r="H16" s="103"/>
      <c r="I16" s="103"/>
      <c r="J16" s="70"/>
      <c r="K16" s="70"/>
      <c r="L16" s="70"/>
      <c r="M16" s="70"/>
    </row>
    <row r="17" spans="1:13" ht="23.5">
      <c r="A17" s="108"/>
      <c r="B17" s="109"/>
      <c r="C17" s="110"/>
      <c r="D17" s="111"/>
      <c r="E17" s="112"/>
      <c r="F17" s="113"/>
      <c r="G17" s="70"/>
      <c r="H17" s="70"/>
      <c r="I17" s="70"/>
      <c r="J17" s="70"/>
      <c r="K17" s="70"/>
      <c r="L17" s="70"/>
      <c r="M17" s="70"/>
    </row>
    <row r="18" spans="1:13" s="114" customFormat="1" ht="23.5">
      <c r="A18" s="1"/>
      <c r="B18" s="1"/>
      <c r="C18" s="272"/>
      <c r="D18" s="272"/>
      <c r="E18" s="1"/>
      <c r="F18" s="1"/>
    </row>
    <row r="19" spans="1:13" ht="22.5">
      <c r="A19" s="115"/>
      <c r="B19" s="5"/>
      <c r="C19" s="115"/>
      <c r="D19" s="116"/>
      <c r="E19" s="115"/>
      <c r="F19" s="115"/>
    </row>
    <row r="20" spans="1:13" ht="22.5">
      <c r="A20" s="117"/>
      <c r="B20" s="1"/>
      <c r="C20" s="117"/>
      <c r="D20" s="117"/>
      <c r="E20" s="117"/>
      <c r="F20" s="117"/>
    </row>
  </sheetData>
  <mergeCells count="7">
    <mergeCell ref="B14:D14"/>
    <mergeCell ref="A2:F2"/>
    <mergeCell ref="A10:A11"/>
    <mergeCell ref="B10:D11"/>
    <mergeCell ref="E10:E11"/>
    <mergeCell ref="F10:F11"/>
    <mergeCell ref="B16:C16"/>
  </mergeCells>
  <pageMargins left="0.7" right="0.7" top="0.75" bottom="0.75" header="0.3" footer="0.3"/>
  <pageSetup paperSize="9" scale="71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zoomScaleNormal="100" zoomScaleSheetLayoutView="90" workbookViewId="0">
      <selection activeCell="H26" sqref="H26"/>
    </sheetView>
  </sheetViews>
  <sheetFormatPr defaultColWidth="9" defaultRowHeight="22.5"/>
  <cols>
    <col min="1" max="1" width="7.58203125" style="1" customWidth="1"/>
    <col min="2" max="2" width="53.08203125" style="1" customWidth="1"/>
    <col min="3" max="3" width="16.5" style="1" customWidth="1"/>
    <col min="4" max="4" width="14.5" style="1" customWidth="1"/>
    <col min="5" max="5" width="17.75" style="1" customWidth="1"/>
    <col min="6" max="6" width="11.5" style="1" customWidth="1"/>
    <col min="7" max="16384" width="9" style="4"/>
  </cols>
  <sheetData>
    <row r="1" spans="1:6">
      <c r="B1" s="2"/>
      <c r="C1" s="2"/>
      <c r="D1" s="2"/>
      <c r="E1" s="2"/>
      <c r="F1" s="3" t="s">
        <v>24</v>
      </c>
    </row>
    <row r="2" spans="1:6">
      <c r="A2" s="259" t="s">
        <v>25</v>
      </c>
      <c r="B2" s="259"/>
      <c r="C2" s="259"/>
      <c r="D2" s="259"/>
      <c r="E2" s="259"/>
      <c r="F2" s="259"/>
    </row>
    <row r="3" spans="1:6">
      <c r="A3" s="6" t="s">
        <v>26</v>
      </c>
      <c r="B3" s="7"/>
      <c r="C3" s="260" t="s">
        <v>27</v>
      </c>
      <c r="D3" s="260"/>
      <c r="E3" s="260"/>
      <c r="F3" s="260"/>
    </row>
    <row r="4" spans="1:6">
      <c r="A4" s="9" t="s">
        <v>28</v>
      </c>
      <c r="B4" s="9"/>
      <c r="C4" s="260" t="s">
        <v>168</v>
      </c>
      <c r="D4" s="260"/>
      <c r="E4" s="260"/>
      <c r="F4" s="260"/>
    </row>
    <row r="5" spans="1:6">
      <c r="A5" s="9" t="s">
        <v>29</v>
      </c>
      <c r="B5" s="9"/>
      <c r="C5" s="6" t="s">
        <v>30</v>
      </c>
      <c r="D5" s="10"/>
      <c r="E5" s="9"/>
      <c r="F5" s="9"/>
    </row>
    <row r="6" spans="1:6">
      <c r="A6" s="9" t="s">
        <v>31</v>
      </c>
      <c r="B6" s="9"/>
      <c r="C6" s="6" t="s">
        <v>32</v>
      </c>
      <c r="D6" s="9"/>
      <c r="E6" s="9"/>
      <c r="F6" s="9"/>
    </row>
    <row r="7" spans="1:6">
      <c r="A7" s="9" t="s">
        <v>33</v>
      </c>
      <c r="B7" s="9"/>
      <c r="C7" s="8"/>
      <c r="D7" s="9"/>
      <c r="E7" s="9"/>
      <c r="F7" s="9"/>
    </row>
    <row r="8" spans="1:6">
      <c r="A8" s="9" t="s">
        <v>34</v>
      </c>
      <c r="B8" s="9"/>
      <c r="C8" s="11"/>
      <c r="D8" s="6"/>
      <c r="E8" s="12"/>
      <c r="F8" s="13"/>
    </row>
    <row r="9" spans="1:6">
      <c r="A9" s="9" t="s">
        <v>35</v>
      </c>
      <c r="B9" s="9"/>
      <c r="C9" s="11"/>
      <c r="D9" s="6"/>
      <c r="E9" s="12"/>
      <c r="F9" s="13"/>
    </row>
    <row r="10" spans="1:6">
      <c r="A10" s="9" t="s">
        <v>166</v>
      </c>
      <c r="B10" s="9"/>
      <c r="C10" s="14"/>
      <c r="D10" s="6"/>
      <c r="E10" s="12"/>
      <c r="F10" s="15"/>
    </row>
    <row r="11" spans="1:6">
      <c r="A11" s="16"/>
      <c r="B11" s="17"/>
      <c r="C11" s="18"/>
      <c r="D11" s="19"/>
      <c r="E11" s="20"/>
      <c r="F11" s="21"/>
    </row>
    <row r="12" spans="1:6">
      <c r="A12" s="261" t="s">
        <v>37</v>
      </c>
      <c r="B12" s="261" t="s">
        <v>1</v>
      </c>
      <c r="C12" s="261" t="s">
        <v>38</v>
      </c>
      <c r="D12" s="261" t="s">
        <v>39</v>
      </c>
      <c r="E12" s="261" t="s">
        <v>7</v>
      </c>
      <c r="F12" s="261" t="s">
        <v>40</v>
      </c>
    </row>
    <row r="13" spans="1:6">
      <c r="A13" s="262"/>
      <c r="B13" s="262"/>
      <c r="C13" s="262"/>
      <c r="D13" s="262"/>
      <c r="E13" s="262"/>
      <c r="F13" s="262"/>
    </row>
    <row r="14" spans="1:6">
      <c r="A14" s="22"/>
      <c r="B14" s="23" t="s">
        <v>41</v>
      </c>
      <c r="C14" s="24"/>
      <c r="D14" s="25"/>
      <c r="E14" s="25"/>
      <c r="F14" s="25"/>
    </row>
    <row r="15" spans="1:6">
      <c r="A15" s="26"/>
      <c r="B15" s="27"/>
      <c r="C15" s="28"/>
      <c r="D15" s="29"/>
      <c r="E15" s="30"/>
      <c r="F15" s="31"/>
    </row>
    <row r="16" spans="1:6">
      <c r="A16" s="26"/>
      <c r="B16" s="32" t="s">
        <v>14</v>
      </c>
      <c r="C16" s="33"/>
      <c r="D16" s="29"/>
      <c r="E16" s="30"/>
      <c r="F16" s="31"/>
    </row>
    <row r="17" spans="1:10">
      <c r="A17" s="26">
        <v>1</v>
      </c>
      <c r="B17" s="53" t="str">
        <f>'ปร.4 R1'!C17</f>
        <v>งานรื้อถอน</v>
      </c>
      <c r="C17" s="33">
        <f>'ปร.4 R1'!J17*6</f>
        <v>11388</v>
      </c>
      <c r="D17" s="29">
        <v>1.3015000000000001</v>
      </c>
      <c r="E17" s="30">
        <f>ROUND(SUM(D17*C17),0)</f>
        <v>14821</v>
      </c>
      <c r="F17" s="31"/>
    </row>
    <row r="18" spans="1:10">
      <c r="A18" s="26">
        <v>2</v>
      </c>
      <c r="B18" s="53" t="str">
        <f>'ปร.4 R1'!C28</f>
        <v>งานสถาปัตยกรรม (พื้น,ผนัง, ฝ้า, ประตู, หน้าต่าง)</v>
      </c>
      <c r="C18" s="33">
        <f>'ปร.4 R1'!J28*6</f>
        <v>275916</v>
      </c>
      <c r="D18" s="29">
        <v>1.3015000000000001</v>
      </c>
      <c r="E18" s="30">
        <f t="shared" ref="E18:E23" si="0">ROUND(SUM(D18*C18),0)</f>
        <v>359105</v>
      </c>
      <c r="F18" s="31"/>
    </row>
    <row r="19" spans="1:10">
      <c r="A19" s="26">
        <v>3</v>
      </c>
      <c r="B19" s="53" t="str">
        <f>'ปร.4 R1'!C46</f>
        <v>งานสุขภัณฑ์และอุปกรณ์</v>
      </c>
      <c r="C19" s="33">
        <f>'ปร.4 R1'!J46*6</f>
        <v>148272</v>
      </c>
      <c r="D19" s="29">
        <v>1.3015000000000001</v>
      </c>
      <c r="E19" s="30">
        <f t="shared" si="0"/>
        <v>192976</v>
      </c>
      <c r="F19" s="31"/>
    </row>
    <row r="20" spans="1:10">
      <c r="A20" s="26">
        <v>4</v>
      </c>
      <c r="B20" s="53" t="str">
        <f>'ปร.4 R1'!C55</f>
        <v>งานระบบวิศวกรรม</v>
      </c>
      <c r="C20" s="33"/>
      <c r="D20" s="29"/>
      <c r="E20" s="30"/>
      <c r="F20" s="31"/>
    </row>
    <row r="21" spans="1:10">
      <c r="A21" s="26">
        <v>4.0999999999999996</v>
      </c>
      <c r="B21" s="53" t="str">
        <f>'ปร.4 R1'!C56</f>
        <v>งานระบบไฟฟ้า</v>
      </c>
      <c r="C21" s="33">
        <f>'ปร.4 R1'!J56*6</f>
        <v>39198</v>
      </c>
      <c r="D21" s="29">
        <v>1.3015000000000001</v>
      </c>
      <c r="E21" s="30">
        <f t="shared" si="0"/>
        <v>51016</v>
      </c>
      <c r="F21" s="31"/>
    </row>
    <row r="22" spans="1:10" ht="23.5">
      <c r="A22" s="26">
        <v>4.2</v>
      </c>
      <c r="B22" s="53" t="str">
        <f>'ปร.4 R1'!C66</f>
        <v>งานระบบระบายอากาศ</v>
      </c>
      <c r="C22" s="33">
        <f>'ปร.4 R1'!J66*6</f>
        <v>20538</v>
      </c>
      <c r="D22" s="29">
        <v>1.3015000000000001</v>
      </c>
      <c r="E22" s="30">
        <f t="shared" si="0"/>
        <v>26730</v>
      </c>
      <c r="F22" s="31"/>
      <c r="H22" s="55">
        <v>2</v>
      </c>
      <c r="I22" s="55"/>
      <c r="J22" s="56">
        <v>1.3026</v>
      </c>
    </row>
    <row r="23" spans="1:10" ht="23.5">
      <c r="A23" s="26">
        <v>4.3</v>
      </c>
      <c r="B23" s="53" t="str">
        <f>'ปร.4 R1'!C71</f>
        <v>งานระบบสุขาภิบาล</v>
      </c>
      <c r="C23" s="33">
        <f>'ปร.4 R1'!J71*6</f>
        <v>101562</v>
      </c>
      <c r="D23" s="29">
        <v>1.3015000000000001</v>
      </c>
      <c r="E23" s="30">
        <f t="shared" si="0"/>
        <v>132183</v>
      </c>
      <c r="F23" s="31"/>
      <c r="H23" s="57">
        <f>C36/1000000</f>
        <v>2.8191540000000002</v>
      </c>
      <c r="I23" s="55"/>
      <c r="J23" s="58">
        <f>J22+((J24-J22)*(H23-H22)/(H24-H22))</f>
        <v>1.3015077946666667</v>
      </c>
    </row>
    <row r="24" spans="1:10" ht="23.5">
      <c r="A24" s="26"/>
      <c r="B24" s="53"/>
      <c r="C24" s="33"/>
      <c r="D24" s="29"/>
      <c r="E24" s="30"/>
      <c r="F24" s="31"/>
      <c r="H24" s="55">
        <v>5</v>
      </c>
      <c r="I24" s="55"/>
      <c r="J24" s="55">
        <v>1.2986</v>
      </c>
    </row>
    <row r="25" spans="1:10">
      <c r="A25" s="26"/>
      <c r="B25" s="35" t="s">
        <v>17</v>
      </c>
      <c r="C25" s="33"/>
      <c r="D25" s="29"/>
      <c r="E25" s="30"/>
      <c r="F25" s="36"/>
    </row>
    <row r="26" spans="1:10">
      <c r="A26" s="26">
        <v>1</v>
      </c>
      <c r="B26" s="54" t="str">
        <f>'ปร.4 R1'!C87</f>
        <v>งานรื้อถอน</v>
      </c>
      <c r="C26" s="33">
        <f>'ปร.4 R1'!J87*20</f>
        <v>45120</v>
      </c>
      <c r="D26" s="29">
        <v>1.3015000000000001</v>
      </c>
      <c r="E26" s="30">
        <f>ROUND(SUM(D26*C26),0)</f>
        <v>58724</v>
      </c>
      <c r="F26" s="36"/>
    </row>
    <row r="27" spans="1:10">
      <c r="A27" s="26">
        <v>2</v>
      </c>
      <c r="B27" s="54" t="str">
        <f>'ปร.4 R1'!C98</f>
        <v>งานสถาปัตยกรรม (พื้น,ผนัง, ฝ้า, ประตู, หน้าต่าง)</v>
      </c>
      <c r="C27" s="33">
        <f>'ปร.4 R1'!J98*20</f>
        <v>999820</v>
      </c>
      <c r="D27" s="29">
        <v>1.3015000000000001</v>
      </c>
      <c r="E27" s="30">
        <f t="shared" ref="E27:E28" si="1">ROUND(SUM(D27*C27),0)</f>
        <v>1301266</v>
      </c>
      <c r="F27" s="36"/>
    </row>
    <row r="28" spans="1:10">
      <c r="A28" s="26">
        <v>3</v>
      </c>
      <c r="B28" s="54" t="str">
        <f>'ปร.4 R1'!C115</f>
        <v>งานสุขภัณฑ์และอุปกรณ์</v>
      </c>
      <c r="C28" s="33">
        <f>'ปร.4 R1'!J115*20</f>
        <v>574580</v>
      </c>
      <c r="D28" s="29">
        <v>1.3015000000000001</v>
      </c>
      <c r="E28" s="30">
        <f t="shared" si="1"/>
        <v>747816</v>
      </c>
      <c r="F28" s="36"/>
    </row>
    <row r="29" spans="1:10">
      <c r="A29" s="26">
        <v>4</v>
      </c>
      <c r="B29" s="54" t="str">
        <f>'ปร.4 R1'!C125</f>
        <v>งานระบบวิศวกรรม</v>
      </c>
      <c r="C29" s="33"/>
      <c r="D29" s="29"/>
      <c r="E29" s="30"/>
      <c r="F29" s="36"/>
    </row>
    <row r="30" spans="1:10">
      <c r="A30" s="26">
        <v>4.0999999999999996</v>
      </c>
      <c r="B30" s="54" t="str">
        <f>'ปร.4 R1'!C126</f>
        <v>งานระบบไฟฟ้า</v>
      </c>
      <c r="C30" s="33">
        <f>'ปร.4 R1'!J126*20</f>
        <v>203420</v>
      </c>
      <c r="D30" s="29">
        <v>1.3015000000000001</v>
      </c>
      <c r="E30" s="30">
        <f t="shared" ref="E30:E31" si="2">ROUND(SUM(D30*C30),0)</f>
        <v>264751</v>
      </c>
      <c r="F30" s="36"/>
    </row>
    <row r="31" spans="1:10">
      <c r="A31" s="26">
        <v>4.2</v>
      </c>
      <c r="B31" s="54" t="str">
        <f>'ปร.4 R1'!C137</f>
        <v>งานระบบระบายอากาศ</v>
      </c>
      <c r="C31" s="33">
        <f>'ปร.4 R1'!J137*20</f>
        <v>68460</v>
      </c>
      <c r="D31" s="29">
        <v>1.3015000000000001</v>
      </c>
      <c r="E31" s="30">
        <f t="shared" si="2"/>
        <v>89101</v>
      </c>
      <c r="F31" s="36"/>
    </row>
    <row r="32" spans="1:10">
      <c r="A32" s="26">
        <v>4.3</v>
      </c>
      <c r="B32" s="54" t="str">
        <f>'ปร.4 R1'!C142</f>
        <v>งานระบบสุขาภิบาล</v>
      </c>
      <c r="C32" s="33">
        <f>'ปร.4 R1'!J142*20</f>
        <v>330880</v>
      </c>
      <c r="D32" s="29">
        <v>1.3015000000000001</v>
      </c>
      <c r="E32" s="30">
        <f>ROUND(SUM(D32*C32),0)</f>
        <v>430640</v>
      </c>
      <c r="F32" s="36"/>
    </row>
    <row r="33" spans="1:6">
      <c r="A33" s="37"/>
      <c r="B33" s="34"/>
      <c r="C33" s="33"/>
      <c r="D33" s="29"/>
      <c r="E33" s="30"/>
      <c r="F33" s="36"/>
    </row>
    <row r="34" spans="1:6">
      <c r="A34" s="124"/>
      <c r="B34" s="125"/>
      <c r="C34" s="126"/>
      <c r="D34" s="127"/>
      <c r="E34" s="128"/>
      <c r="F34" s="129"/>
    </row>
    <row r="35" spans="1:6">
      <c r="A35" s="130"/>
      <c r="B35" s="125"/>
      <c r="C35" s="131"/>
      <c r="D35" s="127"/>
      <c r="E35" s="128"/>
      <c r="F35" s="129"/>
    </row>
    <row r="36" spans="1:6" ht="23" thickBot="1">
      <c r="A36" s="132"/>
      <c r="B36" s="133"/>
      <c r="C36" s="136">
        <f>SUM(C17:C34)</f>
        <v>2819154</v>
      </c>
      <c r="D36" s="134"/>
      <c r="E36" s="155">
        <f>SUM(E15:E35)</f>
        <v>3669129</v>
      </c>
      <c r="F36" s="135"/>
    </row>
    <row r="37" spans="1:6">
      <c r="A37" s="38"/>
      <c r="B37" s="39" t="s">
        <v>42</v>
      </c>
      <c r="C37" s="40"/>
      <c r="D37" s="154"/>
      <c r="E37" s="30"/>
      <c r="F37" s="31"/>
    </row>
    <row r="38" spans="1:6">
      <c r="A38" s="41"/>
      <c r="B38" s="42" t="s">
        <v>43</v>
      </c>
      <c r="C38" s="43"/>
      <c r="D38" s="36"/>
      <c r="E38" s="28"/>
      <c r="F38" s="36"/>
    </row>
    <row r="39" spans="1:6">
      <c r="A39" s="41"/>
      <c r="B39" s="42" t="s">
        <v>44</v>
      </c>
      <c r="C39" s="43"/>
      <c r="D39" s="36"/>
      <c r="E39" s="28"/>
      <c r="F39" s="36"/>
    </row>
    <row r="40" spans="1:6">
      <c r="A40" s="41"/>
      <c r="B40" s="42" t="s">
        <v>45</v>
      </c>
      <c r="C40" s="43"/>
      <c r="D40" s="36"/>
      <c r="E40" s="28"/>
      <c r="F40" s="36"/>
    </row>
    <row r="41" spans="1:6">
      <c r="A41" s="44"/>
      <c r="B41" s="45" t="s">
        <v>46</v>
      </c>
      <c r="C41" s="46"/>
      <c r="D41" s="47"/>
      <c r="E41" s="48"/>
      <c r="F41" s="47"/>
    </row>
    <row r="42" spans="1:6" ht="23" thickBot="1">
      <c r="A42" s="49"/>
      <c r="B42" s="50"/>
      <c r="C42" s="257" t="s">
        <v>18</v>
      </c>
      <c r="D42" s="258"/>
      <c r="E42" s="51">
        <f>E36</f>
        <v>3669129</v>
      </c>
      <c r="F42" s="52"/>
    </row>
    <row r="43" spans="1:6" ht="23" thickTop="1">
      <c r="C43" s="243"/>
      <c r="D43" s="243"/>
    </row>
    <row r="44" spans="1:6">
      <c r="A44" s="156"/>
      <c r="B44" s="156"/>
      <c r="C44" s="156"/>
      <c r="D44" s="156"/>
      <c r="E44" s="156"/>
      <c r="F44" s="156"/>
    </row>
    <row r="45" spans="1:6">
      <c r="A45" s="156"/>
      <c r="B45" s="156"/>
      <c r="C45" s="156"/>
      <c r="D45" s="156"/>
      <c r="E45" s="156"/>
      <c r="F45" s="156"/>
    </row>
    <row r="46" spans="1:6">
      <c r="C46" s="156"/>
      <c r="D46" s="156"/>
    </row>
    <row r="47" spans="1:6">
      <c r="C47" s="156"/>
      <c r="D47" s="156"/>
    </row>
    <row r="48" spans="1:6">
      <c r="C48" s="156"/>
      <c r="D48" s="156"/>
    </row>
    <row r="49" spans="3:4">
      <c r="C49" s="156"/>
      <c r="D49" s="156"/>
    </row>
    <row r="50" spans="3:4">
      <c r="C50" s="156"/>
      <c r="D50" s="156"/>
    </row>
    <row r="51" spans="3:4">
      <c r="C51" s="156"/>
      <c r="D51" s="156"/>
    </row>
  </sheetData>
  <mergeCells count="11">
    <mergeCell ref="C42:D42"/>
    <mergeCell ref="C43:D43"/>
    <mergeCell ref="A2:F2"/>
    <mergeCell ref="C3:F3"/>
    <mergeCell ref="C4:F4"/>
    <mergeCell ref="A12:A13"/>
    <mergeCell ref="B12:B13"/>
    <mergeCell ref="C12:C13"/>
    <mergeCell ref="D12:D13"/>
    <mergeCell ref="E12:E13"/>
    <mergeCell ref="F12:F13"/>
  </mergeCells>
  <pageMargins left="1.38" right="0.7" top="0.16" bottom="0.16" header="0.17" footer="0.17"/>
  <pageSetup scale="59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58"/>
  <sheetViews>
    <sheetView topLeftCell="B1" zoomScale="70" zoomScaleNormal="70" zoomScaleSheetLayoutView="40" zoomScalePageLayoutView="70" workbookViewId="0">
      <selection activeCell="C166" sqref="C166"/>
    </sheetView>
  </sheetViews>
  <sheetFormatPr defaultColWidth="9" defaultRowHeight="17.5"/>
  <cols>
    <col min="1" max="1" width="1.5" style="164" customWidth="1"/>
    <col min="2" max="2" width="9.08203125" style="164" bestFit="1" customWidth="1"/>
    <col min="3" max="3" width="57.58203125" style="164" customWidth="1"/>
    <col min="4" max="4" width="10.33203125" style="164" customWidth="1"/>
    <col min="5" max="5" width="11" style="164" customWidth="1"/>
    <col min="6" max="6" width="16.25" style="202" customWidth="1"/>
    <col min="7" max="9" width="14.25" style="202" customWidth="1"/>
    <col min="10" max="10" width="17.33203125" style="202" customWidth="1"/>
    <col min="11" max="11" width="52.25" style="202" customWidth="1"/>
    <col min="12" max="12" width="3.25" style="202" customWidth="1"/>
    <col min="13" max="16384" width="9" style="164"/>
  </cols>
  <sheetData>
    <row r="1" spans="2:12" s="195" customFormat="1" ht="27">
      <c r="B1" s="191"/>
      <c r="C1" s="192"/>
      <c r="D1" s="192"/>
      <c r="E1" s="192"/>
      <c r="F1" s="192"/>
      <c r="G1" s="193" t="s">
        <v>47</v>
      </c>
      <c r="H1" s="194"/>
      <c r="I1" s="194"/>
      <c r="J1" s="194"/>
      <c r="K1" s="193" t="s">
        <v>47</v>
      </c>
      <c r="L1" s="194"/>
    </row>
    <row r="2" spans="2:12" s="195" customFormat="1" ht="19.899999999999999" customHeight="1">
      <c r="B2" s="265" t="s">
        <v>67</v>
      </c>
      <c r="C2" s="265"/>
      <c r="D2" s="265"/>
      <c r="E2" s="265"/>
      <c r="F2" s="265"/>
      <c r="G2" s="265"/>
      <c r="H2" s="265"/>
      <c r="I2" s="265"/>
      <c r="J2" s="265"/>
      <c r="K2" s="265"/>
      <c r="L2" s="194"/>
    </row>
    <row r="3" spans="2:12" s="195" customFormat="1" ht="27">
      <c r="B3" s="196" t="s">
        <v>48</v>
      </c>
      <c r="C3" s="197"/>
      <c r="D3" s="198"/>
      <c r="E3" s="198"/>
      <c r="F3" s="198"/>
      <c r="G3" s="198" t="s">
        <v>51</v>
      </c>
      <c r="H3" s="198"/>
      <c r="I3" s="198"/>
      <c r="J3" s="198"/>
      <c r="K3" s="198"/>
      <c r="L3" s="194"/>
    </row>
    <row r="4" spans="2:12" s="195" customFormat="1" ht="27">
      <c r="B4" s="199" t="s">
        <v>49</v>
      </c>
      <c r="C4" s="199"/>
      <c r="D4" s="198"/>
      <c r="E4" s="198"/>
      <c r="F4" s="198"/>
      <c r="G4" s="198" t="s">
        <v>32</v>
      </c>
      <c r="H4" s="198"/>
      <c r="I4" s="198"/>
      <c r="J4" s="198"/>
      <c r="K4" s="198"/>
      <c r="L4" s="194"/>
    </row>
    <row r="5" spans="2:12" s="195" customFormat="1" ht="27">
      <c r="B5" s="199" t="s">
        <v>50</v>
      </c>
      <c r="C5" s="199"/>
      <c r="D5" s="196"/>
      <c r="E5" s="200"/>
      <c r="F5" s="199"/>
      <c r="G5" s="196" t="s">
        <v>30</v>
      </c>
      <c r="H5" s="196"/>
      <c r="I5" s="200"/>
      <c r="J5" s="199"/>
      <c r="K5" s="199"/>
      <c r="L5" s="194"/>
    </row>
    <row r="6" spans="2:12" s="195" customFormat="1" ht="27">
      <c r="B6" s="199" t="s">
        <v>36</v>
      </c>
      <c r="C6" s="199"/>
      <c r="D6" s="196"/>
      <c r="E6" s="199"/>
      <c r="F6" s="199"/>
      <c r="G6" s="196" t="s">
        <v>32</v>
      </c>
      <c r="H6" s="196"/>
      <c r="I6" s="199"/>
      <c r="J6" s="199"/>
      <c r="K6" s="199"/>
      <c r="L6" s="194"/>
    </row>
    <row r="7" spans="2:12" ht="15" customHeight="1">
      <c r="B7" s="201"/>
      <c r="D7" s="266"/>
      <c r="E7" s="266"/>
      <c r="F7" s="266"/>
      <c r="G7" s="266"/>
      <c r="H7" s="266"/>
      <c r="I7" s="266"/>
      <c r="J7" s="266"/>
    </row>
    <row r="8" spans="2:12" ht="34.15" customHeight="1">
      <c r="B8" s="263" t="s">
        <v>0</v>
      </c>
      <c r="C8" s="263" t="s">
        <v>1</v>
      </c>
      <c r="D8" s="263" t="s">
        <v>2</v>
      </c>
      <c r="E8" s="263" t="s">
        <v>3</v>
      </c>
      <c r="F8" s="157" t="s">
        <v>104</v>
      </c>
      <c r="G8" s="158" t="s">
        <v>102</v>
      </c>
      <c r="H8" s="157" t="s">
        <v>103</v>
      </c>
      <c r="I8" s="158" t="s">
        <v>105</v>
      </c>
      <c r="J8" s="203" t="s">
        <v>106</v>
      </c>
      <c r="K8" s="204" t="s">
        <v>40</v>
      </c>
      <c r="L8" s="205"/>
    </row>
    <row r="9" spans="2:12" ht="28.15" customHeight="1">
      <c r="B9" s="264"/>
      <c r="C9" s="264"/>
      <c r="D9" s="264"/>
      <c r="E9" s="264"/>
      <c r="F9" s="157" t="s">
        <v>101</v>
      </c>
      <c r="G9" s="157" t="s">
        <v>101</v>
      </c>
      <c r="H9" s="157" t="s">
        <v>68</v>
      </c>
      <c r="I9" s="157" t="s">
        <v>101</v>
      </c>
      <c r="J9" s="157" t="s">
        <v>69</v>
      </c>
      <c r="K9" s="157"/>
      <c r="L9" s="206"/>
    </row>
    <row r="10" spans="2:12" ht="39.65" customHeight="1">
      <c r="B10" s="203"/>
      <c r="C10" s="207" t="s">
        <v>21</v>
      </c>
      <c r="D10" s="203"/>
      <c r="E10" s="203"/>
      <c r="F10" s="157"/>
      <c r="G10" s="157"/>
      <c r="H10" s="157"/>
      <c r="I10" s="157"/>
      <c r="J10" s="157"/>
      <c r="K10" s="208"/>
      <c r="L10" s="209"/>
    </row>
    <row r="11" spans="2:12" ht="30" customHeight="1">
      <c r="B11" s="160" t="s">
        <v>15</v>
      </c>
      <c r="C11" s="118" t="s">
        <v>14</v>
      </c>
      <c r="D11" s="160">
        <v>6</v>
      </c>
      <c r="E11" s="160" t="s">
        <v>11</v>
      </c>
      <c r="F11" s="161"/>
      <c r="G11" s="210">
        <f>G84</f>
        <v>70516.59</v>
      </c>
      <c r="H11" s="161"/>
      <c r="I11" s="210">
        <f>I84</f>
        <v>28962</v>
      </c>
      <c r="J11" s="210">
        <f>J84</f>
        <v>99479</v>
      </c>
      <c r="K11" s="210">
        <f>J11*D11</f>
        <v>596874</v>
      </c>
      <c r="L11" s="163"/>
    </row>
    <row r="12" spans="2:12" ht="30" customHeight="1">
      <c r="B12" s="167" t="s">
        <v>16</v>
      </c>
      <c r="C12" s="123" t="s">
        <v>17</v>
      </c>
      <c r="D12" s="167">
        <v>20</v>
      </c>
      <c r="E12" s="167" t="s">
        <v>11</v>
      </c>
      <c r="F12" s="168"/>
      <c r="G12" s="211">
        <f>G154</f>
        <v>79849</v>
      </c>
      <c r="H12" s="211"/>
      <c r="I12" s="211">
        <f>I154</f>
        <v>31265</v>
      </c>
      <c r="J12" s="211">
        <f>J154</f>
        <v>111114</v>
      </c>
      <c r="K12" s="212">
        <f>J12*D12</f>
        <v>2222280</v>
      </c>
      <c r="L12" s="163"/>
    </row>
    <row r="13" spans="2:12" s="201" customFormat="1" ht="30" customHeight="1">
      <c r="B13" s="203"/>
      <c r="C13" s="213" t="s">
        <v>19</v>
      </c>
      <c r="D13" s="203"/>
      <c r="E13" s="203"/>
      <c r="F13" s="157"/>
      <c r="G13" s="157"/>
      <c r="H13" s="157"/>
      <c r="I13" s="157"/>
      <c r="J13" s="157" t="s">
        <v>131</v>
      </c>
      <c r="K13" s="159">
        <f>SUM(K11:K12)</f>
        <v>2819154</v>
      </c>
      <c r="L13" s="206"/>
    </row>
    <row r="14" spans="2:12" s="201" customFormat="1" ht="30" customHeight="1">
      <c r="B14" s="203"/>
      <c r="C14" s="213"/>
      <c r="D14" s="203"/>
      <c r="E14" s="203"/>
      <c r="F14" s="157"/>
      <c r="G14" s="157"/>
      <c r="H14" s="157"/>
      <c r="I14" s="157"/>
      <c r="J14" s="157"/>
      <c r="K14" s="159"/>
      <c r="L14" s="206"/>
    </row>
    <row r="15" spans="2:12" ht="30" customHeight="1">
      <c r="B15" s="203"/>
      <c r="C15" s="214" t="s">
        <v>20</v>
      </c>
      <c r="D15" s="203"/>
      <c r="E15" s="203"/>
      <c r="F15" s="157"/>
      <c r="G15" s="157"/>
      <c r="H15" s="157"/>
      <c r="I15" s="157"/>
      <c r="J15" s="157"/>
      <c r="K15" s="157"/>
      <c r="L15" s="206"/>
    </row>
    <row r="16" spans="2:12" ht="43.15" customHeight="1">
      <c r="B16" s="203"/>
      <c r="C16" s="215" t="s">
        <v>14</v>
      </c>
      <c r="D16" s="213"/>
      <c r="E16" s="213"/>
      <c r="F16" s="216"/>
      <c r="G16" s="216"/>
      <c r="H16" s="216"/>
      <c r="I16" s="216"/>
      <c r="J16" s="216"/>
      <c r="K16" s="216"/>
      <c r="L16" s="217"/>
    </row>
    <row r="17" spans="2:12" ht="30" customHeight="1">
      <c r="B17" s="218">
        <v>1</v>
      </c>
      <c r="C17" s="213" t="s">
        <v>12</v>
      </c>
      <c r="D17" s="218"/>
      <c r="E17" s="218"/>
      <c r="F17" s="219"/>
      <c r="G17" s="219">
        <f>SUM(G18:G27)</f>
        <v>0</v>
      </c>
      <c r="H17" s="219"/>
      <c r="I17" s="219">
        <f>SUM(I18:I27)</f>
        <v>1898</v>
      </c>
      <c r="J17" s="219">
        <f>SUM(J18:J27)</f>
        <v>1898</v>
      </c>
      <c r="K17" s="219"/>
      <c r="L17" s="163"/>
    </row>
    <row r="18" spans="2:12" ht="30" customHeight="1">
      <c r="B18" s="160"/>
      <c r="C18" s="118" t="s">
        <v>70</v>
      </c>
      <c r="D18" s="160">
        <v>1</v>
      </c>
      <c r="E18" s="160" t="s">
        <v>86</v>
      </c>
      <c r="F18" s="161"/>
      <c r="G18" s="161">
        <f>ROUND(SUM(F18*D18),0)</f>
        <v>0</v>
      </c>
      <c r="H18" s="161">
        <v>220</v>
      </c>
      <c r="I18" s="162">
        <f>ROUND(SUM(H18*D18),0)</f>
        <v>220</v>
      </c>
      <c r="J18" s="162">
        <f>ROUND(SUM(I18+G18),0)</f>
        <v>220</v>
      </c>
      <c r="K18" s="162" t="s">
        <v>108</v>
      </c>
      <c r="L18" s="163"/>
    </row>
    <row r="19" spans="2:12" ht="30" customHeight="1">
      <c r="B19" s="165"/>
      <c r="C19" s="119" t="s">
        <v>72</v>
      </c>
      <c r="D19" s="165">
        <v>1</v>
      </c>
      <c r="E19" s="165" t="s">
        <v>86</v>
      </c>
      <c r="F19" s="166"/>
      <c r="G19" s="166">
        <f t="shared" ref="G19:G26" si="0">ROUND(SUM(F19*D19),0)</f>
        <v>0</v>
      </c>
      <c r="H19" s="166">
        <v>220</v>
      </c>
      <c r="I19" s="162">
        <f t="shared" ref="I19:I26" si="1">ROUND(SUM(H19*D19),0)</f>
        <v>220</v>
      </c>
      <c r="J19" s="162">
        <f t="shared" ref="J19:J26" si="2">ROUND(SUM(I19+G19),0)</f>
        <v>220</v>
      </c>
      <c r="K19" s="166" t="s">
        <v>108</v>
      </c>
      <c r="L19" s="163"/>
    </row>
    <row r="20" spans="2:12" ht="30" customHeight="1">
      <c r="B20" s="165"/>
      <c r="C20" s="119" t="s">
        <v>73</v>
      </c>
      <c r="D20" s="165">
        <v>1</v>
      </c>
      <c r="E20" s="165" t="s">
        <v>86</v>
      </c>
      <c r="F20" s="166"/>
      <c r="G20" s="166">
        <f t="shared" si="0"/>
        <v>0</v>
      </c>
      <c r="H20" s="166">
        <v>250</v>
      </c>
      <c r="I20" s="162">
        <f t="shared" si="1"/>
        <v>250</v>
      </c>
      <c r="J20" s="162">
        <f t="shared" si="2"/>
        <v>250</v>
      </c>
      <c r="K20" s="166" t="s">
        <v>108</v>
      </c>
      <c r="L20" s="163"/>
    </row>
    <row r="21" spans="2:12" ht="30" customHeight="1">
      <c r="B21" s="165"/>
      <c r="C21" s="119" t="s">
        <v>74</v>
      </c>
      <c r="D21" s="165">
        <v>1</v>
      </c>
      <c r="E21" s="165" t="s">
        <v>86</v>
      </c>
      <c r="F21" s="166"/>
      <c r="G21" s="166">
        <f t="shared" si="0"/>
        <v>0</v>
      </c>
      <c r="H21" s="166">
        <v>250</v>
      </c>
      <c r="I21" s="162">
        <f t="shared" si="1"/>
        <v>250</v>
      </c>
      <c r="J21" s="162">
        <f t="shared" si="2"/>
        <v>250</v>
      </c>
      <c r="K21" s="166" t="s">
        <v>108</v>
      </c>
      <c r="L21" s="163"/>
    </row>
    <row r="22" spans="2:12" ht="30" customHeight="1">
      <c r="B22" s="165"/>
      <c r="C22" s="119" t="s">
        <v>75</v>
      </c>
      <c r="D22" s="165">
        <v>4</v>
      </c>
      <c r="E22" s="165" t="s">
        <v>4</v>
      </c>
      <c r="F22" s="166"/>
      <c r="G22" s="166">
        <f t="shared" si="0"/>
        <v>0</v>
      </c>
      <c r="H22" s="166">
        <v>51</v>
      </c>
      <c r="I22" s="162">
        <f t="shared" si="1"/>
        <v>204</v>
      </c>
      <c r="J22" s="162">
        <f t="shared" si="2"/>
        <v>204</v>
      </c>
      <c r="K22" s="166" t="s">
        <v>108</v>
      </c>
      <c r="L22" s="163"/>
    </row>
    <row r="23" spans="2:12" ht="30" customHeight="1">
      <c r="B23" s="165"/>
      <c r="C23" s="119" t="s">
        <v>76</v>
      </c>
      <c r="D23" s="165">
        <v>15</v>
      </c>
      <c r="E23" s="165" t="s">
        <v>4</v>
      </c>
      <c r="F23" s="166"/>
      <c r="G23" s="166">
        <f t="shared" si="0"/>
        <v>0</v>
      </c>
      <c r="H23" s="166">
        <v>36</v>
      </c>
      <c r="I23" s="162">
        <f t="shared" si="1"/>
        <v>540</v>
      </c>
      <c r="J23" s="162">
        <f t="shared" si="2"/>
        <v>540</v>
      </c>
      <c r="K23" s="166" t="s">
        <v>108</v>
      </c>
      <c r="L23" s="163"/>
    </row>
    <row r="24" spans="2:12" ht="30" customHeight="1">
      <c r="B24" s="165"/>
      <c r="C24" s="119" t="s">
        <v>169</v>
      </c>
      <c r="D24" s="165">
        <v>1</v>
      </c>
      <c r="E24" s="165" t="s">
        <v>86</v>
      </c>
      <c r="F24" s="166"/>
      <c r="G24" s="166">
        <f t="shared" si="0"/>
        <v>0</v>
      </c>
      <c r="H24" s="166">
        <v>70</v>
      </c>
      <c r="I24" s="162">
        <f t="shared" si="1"/>
        <v>70</v>
      </c>
      <c r="J24" s="162">
        <f t="shared" si="2"/>
        <v>70</v>
      </c>
      <c r="K24" s="166" t="s">
        <v>108</v>
      </c>
      <c r="L24" s="163"/>
    </row>
    <row r="25" spans="2:12" ht="30" customHeight="1">
      <c r="B25" s="165"/>
      <c r="C25" s="119" t="s">
        <v>77</v>
      </c>
      <c r="D25" s="165">
        <v>1</v>
      </c>
      <c r="E25" s="165" t="s">
        <v>86</v>
      </c>
      <c r="F25" s="166"/>
      <c r="G25" s="166">
        <f t="shared" si="0"/>
        <v>0</v>
      </c>
      <c r="H25" s="166">
        <v>40</v>
      </c>
      <c r="I25" s="162">
        <f t="shared" si="1"/>
        <v>40</v>
      </c>
      <c r="J25" s="162">
        <f t="shared" si="2"/>
        <v>40</v>
      </c>
      <c r="K25" s="166" t="s">
        <v>108</v>
      </c>
      <c r="L25" s="163"/>
    </row>
    <row r="26" spans="2:12" ht="30" customHeight="1">
      <c r="B26" s="165"/>
      <c r="C26" s="119" t="s">
        <v>78</v>
      </c>
      <c r="D26" s="165">
        <v>4</v>
      </c>
      <c r="E26" s="165" t="s">
        <v>4</v>
      </c>
      <c r="F26" s="166"/>
      <c r="G26" s="166">
        <f t="shared" si="0"/>
        <v>0</v>
      </c>
      <c r="H26" s="166">
        <v>26</v>
      </c>
      <c r="I26" s="162">
        <f t="shared" si="1"/>
        <v>104</v>
      </c>
      <c r="J26" s="162">
        <f t="shared" si="2"/>
        <v>104</v>
      </c>
      <c r="K26" s="166" t="s">
        <v>108</v>
      </c>
      <c r="L26" s="163"/>
    </row>
    <row r="27" spans="2:12" ht="30" customHeight="1">
      <c r="B27" s="170"/>
      <c r="C27" s="123"/>
      <c r="D27" s="167"/>
      <c r="E27" s="167"/>
      <c r="F27" s="168"/>
      <c r="G27" s="168"/>
      <c r="H27" s="168"/>
      <c r="I27" s="168"/>
      <c r="J27" s="168"/>
      <c r="K27" s="168"/>
      <c r="L27" s="163"/>
    </row>
    <row r="28" spans="2:12" ht="39" customHeight="1">
      <c r="B28" s="220">
        <v>2</v>
      </c>
      <c r="C28" s="213" t="s">
        <v>13</v>
      </c>
      <c r="D28" s="218"/>
      <c r="E28" s="218"/>
      <c r="F28" s="219"/>
      <c r="G28" s="219">
        <f>SUM(G29:G45)</f>
        <v>33905</v>
      </c>
      <c r="H28" s="219"/>
      <c r="I28" s="219">
        <f>SUM(I29:I45)</f>
        <v>12081</v>
      </c>
      <c r="J28" s="219">
        <f>SUM(J29:J45)</f>
        <v>45986</v>
      </c>
      <c r="K28" s="219"/>
      <c r="L28" s="163"/>
    </row>
    <row r="29" spans="2:12" ht="30" customHeight="1">
      <c r="B29" s="160"/>
      <c r="C29" s="118" t="s">
        <v>80</v>
      </c>
      <c r="D29" s="160">
        <v>2</v>
      </c>
      <c r="E29" s="165" t="s">
        <v>4</v>
      </c>
      <c r="F29" s="166">
        <v>300</v>
      </c>
      <c r="G29" s="166">
        <f>ROUND(SUM(F29*D29),0)</f>
        <v>600</v>
      </c>
      <c r="H29" s="166">
        <v>96</v>
      </c>
      <c r="I29" s="162">
        <f>ROUND(SUM(H29*D29),0)</f>
        <v>192</v>
      </c>
      <c r="J29" s="162">
        <f>ROUND(SUM(I29+G29),0)</f>
        <v>792</v>
      </c>
      <c r="K29" s="161"/>
      <c r="L29" s="163"/>
    </row>
    <row r="30" spans="2:12" ht="30" customHeight="1">
      <c r="B30" s="169"/>
      <c r="C30" s="120" t="s">
        <v>164</v>
      </c>
      <c r="D30" s="169">
        <v>2</v>
      </c>
      <c r="E30" s="165" t="s">
        <v>4</v>
      </c>
      <c r="F30" s="166">
        <f>450+300</f>
        <v>750</v>
      </c>
      <c r="G30" s="166">
        <f t="shared" ref="G30:G44" si="3">ROUND(SUM(F30*D30),0)</f>
        <v>1500</v>
      </c>
      <c r="H30" s="166">
        <v>96</v>
      </c>
      <c r="I30" s="162">
        <f t="shared" ref="I30:I44" si="4">ROUND(SUM(H30*D30),0)</f>
        <v>192</v>
      </c>
      <c r="J30" s="162">
        <f t="shared" ref="J30:J44" si="5">ROUND(SUM(I30+G30),0)</f>
        <v>1692</v>
      </c>
      <c r="K30" s="162"/>
      <c r="L30" s="163"/>
    </row>
    <row r="31" spans="2:12" ht="30" customHeight="1">
      <c r="B31" s="165"/>
      <c r="C31" s="119" t="s">
        <v>95</v>
      </c>
      <c r="D31" s="165">
        <f>12+7+2</f>
        <v>21</v>
      </c>
      <c r="E31" s="165" t="s">
        <v>4</v>
      </c>
      <c r="F31" s="166">
        <v>398.61</v>
      </c>
      <c r="G31" s="166">
        <f t="shared" si="3"/>
        <v>8371</v>
      </c>
      <c r="H31" s="166">
        <v>186</v>
      </c>
      <c r="I31" s="162">
        <f t="shared" si="4"/>
        <v>3906</v>
      </c>
      <c r="J31" s="162">
        <f t="shared" si="5"/>
        <v>12277</v>
      </c>
      <c r="K31" s="166"/>
      <c r="L31" s="163"/>
    </row>
    <row r="32" spans="2:12" ht="30" customHeight="1">
      <c r="B32" s="165"/>
      <c r="C32" s="119" t="s">
        <v>96</v>
      </c>
      <c r="D32" s="165">
        <v>4</v>
      </c>
      <c r="E32" s="165" t="s">
        <v>4</v>
      </c>
      <c r="F32" s="166">
        <v>398.61</v>
      </c>
      <c r="G32" s="166">
        <f t="shared" si="3"/>
        <v>1594</v>
      </c>
      <c r="H32" s="166">
        <v>188</v>
      </c>
      <c r="I32" s="162">
        <f t="shared" si="4"/>
        <v>752</v>
      </c>
      <c r="J32" s="162">
        <f t="shared" si="5"/>
        <v>2346</v>
      </c>
      <c r="K32" s="166"/>
      <c r="L32" s="163"/>
    </row>
    <row r="33" spans="2:12" ht="30" customHeight="1">
      <c r="B33" s="165"/>
      <c r="C33" s="119" t="s">
        <v>81</v>
      </c>
      <c r="D33" s="165">
        <v>4</v>
      </c>
      <c r="E33" s="165" t="s">
        <v>4</v>
      </c>
      <c r="F33" s="166">
        <v>280</v>
      </c>
      <c r="G33" s="166">
        <f t="shared" si="3"/>
        <v>1120</v>
      </c>
      <c r="H33" s="166">
        <v>103</v>
      </c>
      <c r="I33" s="162">
        <f t="shared" si="4"/>
        <v>412</v>
      </c>
      <c r="J33" s="162">
        <f t="shared" si="5"/>
        <v>1532</v>
      </c>
      <c r="K33" s="166"/>
      <c r="L33" s="163"/>
    </row>
    <row r="34" spans="2:12" ht="30" customHeight="1">
      <c r="B34" s="165"/>
      <c r="C34" s="119" t="s">
        <v>97</v>
      </c>
      <c r="D34" s="165">
        <v>1</v>
      </c>
      <c r="E34" s="165" t="s">
        <v>82</v>
      </c>
      <c r="F34" s="166">
        <v>6580</v>
      </c>
      <c r="G34" s="166">
        <f t="shared" si="3"/>
        <v>6580</v>
      </c>
      <c r="H34" s="166">
        <v>77</v>
      </c>
      <c r="I34" s="162">
        <f t="shared" si="4"/>
        <v>77</v>
      </c>
      <c r="J34" s="162">
        <f t="shared" si="5"/>
        <v>6657</v>
      </c>
      <c r="K34" s="166"/>
      <c r="L34" s="163"/>
    </row>
    <row r="35" spans="2:12" ht="30" customHeight="1">
      <c r="B35" s="170"/>
      <c r="C35" s="122" t="s">
        <v>83</v>
      </c>
      <c r="D35" s="165">
        <v>1</v>
      </c>
      <c r="E35" s="170" t="s">
        <v>71</v>
      </c>
      <c r="F35" s="171">
        <v>1040</v>
      </c>
      <c r="G35" s="166">
        <f t="shared" si="3"/>
        <v>1040</v>
      </c>
      <c r="H35" s="171">
        <v>51</v>
      </c>
      <c r="I35" s="162">
        <f t="shared" si="4"/>
        <v>51</v>
      </c>
      <c r="J35" s="162">
        <f>ROUND(SUM(I35+G35),0)</f>
        <v>1091</v>
      </c>
      <c r="K35" s="171"/>
      <c r="L35" s="163"/>
    </row>
    <row r="36" spans="2:12" ht="30" customHeight="1">
      <c r="B36" s="241"/>
      <c r="C36" s="242" t="s">
        <v>84</v>
      </c>
      <c r="D36" s="241">
        <v>4</v>
      </c>
      <c r="E36" s="241" t="s">
        <v>4</v>
      </c>
      <c r="F36" s="186">
        <v>75</v>
      </c>
      <c r="G36" s="186">
        <f t="shared" si="3"/>
        <v>300</v>
      </c>
      <c r="H36" s="186">
        <v>31</v>
      </c>
      <c r="I36" s="186">
        <f t="shared" si="4"/>
        <v>124</v>
      </c>
      <c r="J36" s="186">
        <f t="shared" si="5"/>
        <v>424</v>
      </c>
      <c r="K36" s="186"/>
      <c r="L36" s="163"/>
    </row>
    <row r="37" spans="2:12" ht="30" customHeight="1">
      <c r="B37" s="221"/>
      <c r="C37" s="240" t="s">
        <v>85</v>
      </c>
      <c r="D37" s="221">
        <v>1</v>
      </c>
      <c r="E37" s="221" t="s">
        <v>86</v>
      </c>
      <c r="F37" s="187">
        <v>6330</v>
      </c>
      <c r="G37" s="162">
        <f t="shared" si="3"/>
        <v>6330</v>
      </c>
      <c r="H37" s="187">
        <v>1700</v>
      </c>
      <c r="I37" s="162">
        <f t="shared" si="4"/>
        <v>1700</v>
      </c>
      <c r="J37" s="162">
        <f t="shared" si="5"/>
        <v>8030</v>
      </c>
      <c r="K37" s="187"/>
      <c r="L37" s="163"/>
    </row>
    <row r="38" spans="2:12" ht="30" customHeight="1">
      <c r="B38" s="170"/>
      <c r="C38" s="172" t="s">
        <v>170</v>
      </c>
      <c r="D38" s="170">
        <v>1</v>
      </c>
      <c r="E38" s="170" t="s">
        <v>71</v>
      </c>
      <c r="F38" s="171">
        <v>300</v>
      </c>
      <c r="G38" s="166">
        <f t="shared" si="3"/>
        <v>300</v>
      </c>
      <c r="H38" s="171">
        <v>500</v>
      </c>
      <c r="I38" s="162">
        <f t="shared" si="4"/>
        <v>500</v>
      </c>
      <c r="J38" s="162">
        <f t="shared" si="5"/>
        <v>800</v>
      </c>
      <c r="K38" s="171"/>
      <c r="L38" s="163"/>
    </row>
    <row r="39" spans="2:12" ht="30" customHeight="1">
      <c r="B39" s="170"/>
      <c r="C39" s="172" t="s">
        <v>128</v>
      </c>
      <c r="D39" s="165">
        <v>4</v>
      </c>
      <c r="E39" s="165" t="s">
        <v>4</v>
      </c>
      <c r="F39" s="166"/>
      <c r="G39" s="166">
        <f t="shared" si="3"/>
        <v>0</v>
      </c>
      <c r="H39" s="166">
        <v>300</v>
      </c>
      <c r="I39" s="162">
        <f t="shared" si="4"/>
        <v>1200</v>
      </c>
      <c r="J39" s="162">
        <f t="shared" si="5"/>
        <v>1200</v>
      </c>
      <c r="K39" s="171"/>
      <c r="L39" s="163"/>
    </row>
    <row r="40" spans="2:12" ht="30" customHeight="1">
      <c r="B40" s="170"/>
      <c r="C40" s="172" t="s">
        <v>88</v>
      </c>
      <c r="D40" s="170">
        <v>12</v>
      </c>
      <c r="E40" s="165" t="s">
        <v>4</v>
      </c>
      <c r="F40" s="171">
        <v>90</v>
      </c>
      <c r="G40" s="166">
        <f t="shared" si="3"/>
        <v>1080</v>
      </c>
      <c r="H40" s="171"/>
      <c r="I40" s="162">
        <f t="shared" si="4"/>
        <v>0</v>
      </c>
      <c r="J40" s="162">
        <f>ROUND(SUM(I40+G40),0)</f>
        <v>1080</v>
      </c>
      <c r="K40" s="171"/>
      <c r="L40" s="163"/>
    </row>
    <row r="41" spans="2:12" ht="30" customHeight="1">
      <c r="B41" s="170"/>
      <c r="C41" s="172" t="s">
        <v>89</v>
      </c>
      <c r="D41" s="170">
        <v>12</v>
      </c>
      <c r="E41" s="165" t="s">
        <v>4</v>
      </c>
      <c r="F41" s="171">
        <v>7.5</v>
      </c>
      <c r="G41" s="166">
        <f t="shared" si="3"/>
        <v>90</v>
      </c>
      <c r="H41" s="171"/>
      <c r="I41" s="162">
        <f t="shared" si="4"/>
        <v>0</v>
      </c>
      <c r="J41" s="162">
        <f t="shared" si="5"/>
        <v>90</v>
      </c>
      <c r="K41" s="171"/>
      <c r="L41" s="163"/>
    </row>
    <row r="42" spans="2:12" ht="30" customHeight="1">
      <c r="B42" s="170"/>
      <c r="C42" s="172" t="s">
        <v>134</v>
      </c>
      <c r="D42" s="170">
        <v>2</v>
      </c>
      <c r="E42" s="165" t="s">
        <v>86</v>
      </c>
      <c r="F42" s="171"/>
      <c r="G42" s="166">
        <f t="shared" si="3"/>
        <v>0</v>
      </c>
      <c r="H42" s="171">
        <v>300</v>
      </c>
      <c r="I42" s="162">
        <f t="shared" si="4"/>
        <v>600</v>
      </c>
      <c r="J42" s="162">
        <f t="shared" si="5"/>
        <v>600</v>
      </c>
      <c r="K42" s="171"/>
      <c r="L42" s="163"/>
    </row>
    <row r="43" spans="2:12" ht="30" customHeight="1">
      <c r="B43" s="170"/>
      <c r="C43" s="172" t="s">
        <v>107</v>
      </c>
      <c r="D43" s="170">
        <v>25</v>
      </c>
      <c r="E43" s="170" t="s">
        <v>4</v>
      </c>
      <c r="F43" s="171">
        <v>180</v>
      </c>
      <c r="G43" s="166">
        <f t="shared" si="3"/>
        <v>4500</v>
      </c>
      <c r="H43" s="171">
        <v>85</v>
      </c>
      <c r="I43" s="162">
        <f t="shared" si="4"/>
        <v>2125</v>
      </c>
      <c r="J43" s="187">
        <f t="shared" si="5"/>
        <v>6625</v>
      </c>
      <c r="K43" s="171"/>
      <c r="L43" s="163"/>
    </row>
    <row r="44" spans="2:12" ht="30" customHeight="1">
      <c r="B44" s="170"/>
      <c r="C44" s="172" t="s">
        <v>109</v>
      </c>
      <c r="D44" s="170">
        <v>1</v>
      </c>
      <c r="E44" s="170" t="s">
        <v>71</v>
      </c>
      <c r="F44" s="171">
        <v>500</v>
      </c>
      <c r="G44" s="166">
        <f t="shared" si="3"/>
        <v>500</v>
      </c>
      <c r="H44" s="171">
        <v>250</v>
      </c>
      <c r="I44" s="162">
        <f t="shared" si="4"/>
        <v>250</v>
      </c>
      <c r="J44" s="187">
        <f t="shared" si="5"/>
        <v>750</v>
      </c>
      <c r="K44" s="171"/>
      <c r="L44" s="163"/>
    </row>
    <row r="45" spans="2:12" ht="30" customHeight="1">
      <c r="B45" s="167"/>
      <c r="C45" s="172"/>
      <c r="D45" s="170"/>
      <c r="E45" s="170"/>
      <c r="F45" s="171"/>
      <c r="G45" s="171"/>
      <c r="H45" s="171"/>
      <c r="I45" s="171"/>
      <c r="J45" s="171"/>
      <c r="K45" s="168"/>
      <c r="L45" s="163"/>
    </row>
    <row r="46" spans="2:12" ht="30" customHeight="1">
      <c r="B46" s="218">
        <v>3</v>
      </c>
      <c r="C46" s="213" t="s">
        <v>10</v>
      </c>
      <c r="D46" s="218"/>
      <c r="E46" s="218"/>
      <c r="F46" s="219"/>
      <c r="G46" s="219">
        <f>SUM(G47:G54)</f>
        <v>22327.59</v>
      </c>
      <c r="H46" s="219"/>
      <c r="I46" s="219">
        <f>SUM(I47:I54)</f>
        <v>2384</v>
      </c>
      <c r="J46" s="219">
        <f>SUM(J47:J54)</f>
        <v>24712</v>
      </c>
      <c r="K46" s="219"/>
      <c r="L46" s="163"/>
    </row>
    <row r="47" spans="2:12" ht="30" customHeight="1">
      <c r="B47" s="160"/>
      <c r="C47" s="118" t="s">
        <v>98</v>
      </c>
      <c r="D47" s="160">
        <v>1</v>
      </c>
      <c r="E47" s="160" t="s">
        <v>86</v>
      </c>
      <c r="F47" s="161">
        <v>5986.59</v>
      </c>
      <c r="G47" s="173">
        <f>(SUM(F47*D47))</f>
        <v>5986.59</v>
      </c>
      <c r="H47" s="161">
        <v>461</v>
      </c>
      <c r="I47" s="162">
        <f>ROUND(SUM(H47*D47),0)</f>
        <v>461</v>
      </c>
      <c r="J47" s="162">
        <f>ROUND(SUM(I47+G47),0)</f>
        <v>6448</v>
      </c>
      <c r="K47" s="161"/>
      <c r="L47" s="163"/>
    </row>
    <row r="48" spans="2:12" ht="30" customHeight="1">
      <c r="B48" s="165"/>
      <c r="C48" s="119" t="s">
        <v>99</v>
      </c>
      <c r="D48" s="165">
        <v>1</v>
      </c>
      <c r="E48" s="165" t="s">
        <v>86</v>
      </c>
      <c r="F48" s="166">
        <v>9391</v>
      </c>
      <c r="G48" s="173">
        <f t="shared" ref="G48:G53" si="6">(SUM(F48*D48))</f>
        <v>9391</v>
      </c>
      <c r="H48" s="166">
        <f>461+72+72</f>
        <v>605</v>
      </c>
      <c r="I48" s="162">
        <f t="shared" ref="I48:I53" si="7">ROUND(SUM(H48*D48),0)</f>
        <v>605</v>
      </c>
      <c r="J48" s="162">
        <f t="shared" ref="J48:J53" si="8">ROUND(SUM(I48+G48),0)</f>
        <v>9996</v>
      </c>
      <c r="K48" s="166"/>
      <c r="L48" s="163"/>
    </row>
    <row r="49" spans="2:12" ht="30" customHeight="1">
      <c r="B49" s="165"/>
      <c r="C49" s="119" t="s">
        <v>91</v>
      </c>
      <c r="D49" s="165">
        <v>1</v>
      </c>
      <c r="E49" s="165" t="s">
        <v>86</v>
      </c>
      <c r="F49" s="166">
        <v>750</v>
      </c>
      <c r="G49" s="173">
        <f t="shared" si="6"/>
        <v>750</v>
      </c>
      <c r="H49" s="166">
        <v>123</v>
      </c>
      <c r="I49" s="162">
        <f t="shared" si="7"/>
        <v>123</v>
      </c>
      <c r="J49" s="162">
        <f t="shared" si="8"/>
        <v>873</v>
      </c>
      <c r="K49" s="166"/>
      <c r="L49" s="163"/>
    </row>
    <row r="50" spans="2:12" ht="30" customHeight="1">
      <c r="B50" s="170"/>
      <c r="C50" s="121" t="s">
        <v>92</v>
      </c>
      <c r="D50" s="165">
        <v>1</v>
      </c>
      <c r="E50" s="165" t="s">
        <v>86</v>
      </c>
      <c r="F50" s="166">
        <v>658</v>
      </c>
      <c r="G50" s="173">
        <f t="shared" si="6"/>
        <v>658</v>
      </c>
      <c r="H50" s="166">
        <v>123</v>
      </c>
      <c r="I50" s="162">
        <f t="shared" si="7"/>
        <v>123</v>
      </c>
      <c r="J50" s="162">
        <f t="shared" si="8"/>
        <v>781</v>
      </c>
      <c r="K50" s="171"/>
      <c r="L50" s="163"/>
    </row>
    <row r="51" spans="2:12" ht="30" customHeight="1">
      <c r="B51" s="170"/>
      <c r="C51" s="121" t="s">
        <v>93</v>
      </c>
      <c r="D51" s="165">
        <v>1</v>
      </c>
      <c r="E51" s="165" t="s">
        <v>86</v>
      </c>
      <c r="F51" s="166">
        <v>601</v>
      </c>
      <c r="G51" s="173">
        <f t="shared" si="6"/>
        <v>601</v>
      </c>
      <c r="H51" s="171">
        <v>72</v>
      </c>
      <c r="I51" s="162">
        <f t="shared" si="7"/>
        <v>72</v>
      </c>
      <c r="J51" s="162">
        <f t="shared" si="8"/>
        <v>673</v>
      </c>
      <c r="K51" s="171"/>
      <c r="L51" s="163"/>
    </row>
    <row r="52" spans="2:12" ht="30" customHeight="1">
      <c r="B52" s="170"/>
      <c r="C52" s="121" t="s">
        <v>129</v>
      </c>
      <c r="D52" s="165">
        <v>1</v>
      </c>
      <c r="E52" s="165" t="s">
        <v>86</v>
      </c>
      <c r="F52" s="166">
        <v>4081</v>
      </c>
      <c r="G52" s="173">
        <f t="shared" si="6"/>
        <v>4081</v>
      </c>
      <c r="H52" s="171">
        <v>600</v>
      </c>
      <c r="I52" s="162">
        <f t="shared" si="7"/>
        <v>600</v>
      </c>
      <c r="J52" s="162">
        <f t="shared" si="8"/>
        <v>4681</v>
      </c>
      <c r="K52" s="171"/>
      <c r="L52" s="163"/>
    </row>
    <row r="53" spans="2:12" ht="30" customHeight="1">
      <c r="B53" s="170"/>
      <c r="C53" s="119" t="s">
        <v>135</v>
      </c>
      <c r="D53" s="170">
        <v>2</v>
      </c>
      <c r="E53" s="165" t="s">
        <v>86</v>
      </c>
      <c r="F53" s="166">
        <v>430</v>
      </c>
      <c r="G53" s="173">
        <f t="shared" si="6"/>
        <v>860</v>
      </c>
      <c r="H53" s="171">
        <v>200</v>
      </c>
      <c r="I53" s="162">
        <f t="shared" si="7"/>
        <v>400</v>
      </c>
      <c r="J53" s="162">
        <f t="shared" si="8"/>
        <v>1260</v>
      </c>
      <c r="K53" s="171"/>
      <c r="L53" s="163"/>
    </row>
    <row r="54" spans="2:12" ht="30" customHeight="1">
      <c r="B54" s="167"/>
      <c r="C54" s="123"/>
      <c r="D54" s="222"/>
      <c r="E54" s="167"/>
      <c r="F54" s="168"/>
      <c r="G54" s="168"/>
      <c r="H54" s="168"/>
      <c r="I54" s="168"/>
      <c r="J54" s="168"/>
      <c r="K54" s="168"/>
      <c r="L54" s="163"/>
    </row>
    <row r="55" spans="2:12" ht="30" customHeight="1">
      <c r="B55" s="203">
        <v>4</v>
      </c>
      <c r="C55" s="213" t="s">
        <v>9</v>
      </c>
      <c r="D55" s="218"/>
      <c r="E55" s="218"/>
      <c r="F55" s="219"/>
      <c r="G55" s="219"/>
      <c r="H55" s="219"/>
      <c r="I55" s="219"/>
      <c r="J55" s="219"/>
      <c r="K55" s="219"/>
      <c r="L55" s="163"/>
    </row>
    <row r="56" spans="2:12" ht="30" customHeight="1">
      <c r="B56" s="218">
        <v>4.0999999999999996</v>
      </c>
      <c r="C56" s="213" t="s">
        <v>5</v>
      </c>
      <c r="D56" s="218"/>
      <c r="E56" s="218"/>
      <c r="F56" s="219"/>
      <c r="G56" s="219">
        <f>SUM(G57:G65)</f>
        <v>4117</v>
      </c>
      <c r="H56" s="219"/>
      <c r="I56" s="219">
        <f>SUM(I57:I65)</f>
        <v>2416</v>
      </c>
      <c r="J56" s="219">
        <f>SUM(J57:J65)</f>
        <v>6533</v>
      </c>
      <c r="K56" s="219"/>
      <c r="L56" s="163"/>
    </row>
    <row r="57" spans="2:12" ht="30" customHeight="1">
      <c r="B57" s="160"/>
      <c r="C57" s="174" t="s">
        <v>124</v>
      </c>
      <c r="D57" s="160"/>
      <c r="E57" s="160"/>
      <c r="F57" s="161"/>
      <c r="G57" s="166"/>
      <c r="H57" s="161"/>
      <c r="I57" s="162"/>
      <c r="J57" s="162"/>
      <c r="K57" s="161"/>
      <c r="L57" s="163"/>
    </row>
    <row r="58" spans="2:12" ht="30" customHeight="1">
      <c r="B58" s="169"/>
      <c r="C58" s="174" t="s">
        <v>123</v>
      </c>
      <c r="D58" s="175">
        <v>78</v>
      </c>
      <c r="E58" s="176" t="s">
        <v>118</v>
      </c>
      <c r="F58" s="175">
        <v>25</v>
      </c>
      <c r="G58" s="177">
        <f t="shared" ref="G58" si="9">ROUND(F58*D58,2)</f>
        <v>1950</v>
      </c>
      <c r="H58" s="175">
        <v>10</v>
      </c>
      <c r="I58" s="177">
        <f>ROUND(H58*D58,2)</f>
        <v>780</v>
      </c>
      <c r="J58" s="175">
        <f>G58+I58</f>
        <v>2730</v>
      </c>
      <c r="K58" s="178"/>
      <c r="L58" s="163"/>
    </row>
    <row r="59" spans="2:12" ht="30" customHeight="1">
      <c r="B59" s="169"/>
      <c r="C59" s="174" t="s">
        <v>125</v>
      </c>
      <c r="D59" s="175"/>
      <c r="E59" s="179"/>
      <c r="F59" s="175"/>
      <c r="G59" s="177"/>
      <c r="H59" s="175"/>
      <c r="I59" s="177"/>
      <c r="J59" s="175"/>
      <c r="K59" s="162"/>
      <c r="L59" s="163"/>
    </row>
    <row r="60" spans="2:12" ht="30" customHeight="1">
      <c r="B60" s="169"/>
      <c r="C60" s="174" t="s">
        <v>126</v>
      </c>
      <c r="D60" s="175">
        <v>35</v>
      </c>
      <c r="E60" s="176" t="s">
        <v>118</v>
      </c>
      <c r="F60" s="175">
        <v>13</v>
      </c>
      <c r="G60" s="177">
        <f>ROUND(F60*D60,2)</f>
        <v>455</v>
      </c>
      <c r="H60" s="175">
        <v>20</v>
      </c>
      <c r="I60" s="177">
        <f>ROUND(H60*D60,2)</f>
        <v>700</v>
      </c>
      <c r="J60" s="175">
        <f>G60+I60</f>
        <v>1155</v>
      </c>
      <c r="K60" s="162"/>
      <c r="L60" s="163"/>
    </row>
    <row r="61" spans="2:12" ht="30" customHeight="1">
      <c r="B61" s="169"/>
      <c r="C61" s="120" t="s">
        <v>136</v>
      </c>
      <c r="D61" s="169">
        <v>2</v>
      </c>
      <c r="E61" s="169" t="s">
        <v>86</v>
      </c>
      <c r="F61" s="162">
        <v>169</v>
      </c>
      <c r="G61" s="166">
        <f>ROUND(SUM(F61*D61),0)</f>
        <v>338</v>
      </c>
      <c r="H61" s="162">
        <v>169</v>
      </c>
      <c r="I61" s="162">
        <f t="shared" ref="I61:I64" si="10">ROUND(SUM(H61*D61),0)</f>
        <v>338</v>
      </c>
      <c r="J61" s="175">
        <f t="shared" ref="J61:J64" si="11">G61+I61</f>
        <v>676</v>
      </c>
      <c r="K61" s="162"/>
      <c r="L61" s="163"/>
    </row>
    <row r="62" spans="2:12" ht="30" customHeight="1">
      <c r="B62" s="165"/>
      <c r="C62" s="119" t="s">
        <v>137</v>
      </c>
      <c r="D62" s="165">
        <v>1</v>
      </c>
      <c r="E62" s="165" t="s">
        <v>86</v>
      </c>
      <c r="F62" s="166">
        <v>149</v>
      </c>
      <c r="G62" s="166">
        <f>ROUND(SUM(F62*D62),0)</f>
        <v>149</v>
      </c>
      <c r="H62" s="162">
        <v>118</v>
      </c>
      <c r="I62" s="162">
        <f t="shared" si="10"/>
        <v>118</v>
      </c>
      <c r="J62" s="175">
        <f t="shared" si="11"/>
        <v>267</v>
      </c>
      <c r="K62" s="166"/>
      <c r="L62" s="163"/>
    </row>
    <row r="63" spans="2:12" ht="39.75" customHeight="1">
      <c r="B63" s="170"/>
      <c r="C63" s="121" t="s">
        <v>100</v>
      </c>
      <c r="D63" s="165">
        <v>1</v>
      </c>
      <c r="E63" s="165" t="s">
        <v>86</v>
      </c>
      <c r="F63" s="171">
        <v>225</v>
      </c>
      <c r="G63" s="166">
        <f t="shared" ref="G63:G64" si="12">ROUND(SUM(F63*D63),0)</f>
        <v>225</v>
      </c>
      <c r="H63" s="162">
        <v>180</v>
      </c>
      <c r="I63" s="162">
        <f t="shared" si="10"/>
        <v>180</v>
      </c>
      <c r="J63" s="175">
        <f t="shared" si="11"/>
        <v>405</v>
      </c>
      <c r="K63" s="180"/>
      <c r="L63" s="163"/>
    </row>
    <row r="64" spans="2:12" ht="30" customHeight="1">
      <c r="B64" s="170"/>
      <c r="C64" s="121" t="s">
        <v>90</v>
      </c>
      <c r="D64" s="165">
        <v>1</v>
      </c>
      <c r="E64" s="165" t="s">
        <v>71</v>
      </c>
      <c r="F64" s="166">
        <v>1000</v>
      </c>
      <c r="G64" s="166">
        <f t="shared" si="12"/>
        <v>1000</v>
      </c>
      <c r="H64" s="166">
        <v>300</v>
      </c>
      <c r="I64" s="166">
        <f t="shared" si="10"/>
        <v>300</v>
      </c>
      <c r="J64" s="175">
        <f t="shared" si="11"/>
        <v>1300</v>
      </c>
      <c r="K64" s="171" t="s">
        <v>130</v>
      </c>
      <c r="L64" s="163"/>
    </row>
    <row r="65" spans="2:12" ht="30" customHeight="1">
      <c r="B65" s="167"/>
      <c r="C65" s="123"/>
      <c r="D65" s="167"/>
      <c r="E65" s="167"/>
      <c r="F65" s="168"/>
      <c r="G65" s="168"/>
      <c r="H65" s="168"/>
      <c r="I65" s="168"/>
      <c r="J65" s="168"/>
      <c r="K65" s="168"/>
      <c r="L65" s="163"/>
    </row>
    <row r="66" spans="2:12" ht="30" customHeight="1">
      <c r="B66" s="218">
        <v>4.2</v>
      </c>
      <c r="C66" s="213" t="s">
        <v>8</v>
      </c>
      <c r="D66" s="218"/>
      <c r="E66" s="218"/>
      <c r="F66" s="219"/>
      <c r="G66" s="219">
        <f>SUM(G67:G70)</f>
        <v>2023</v>
      </c>
      <c r="H66" s="219"/>
      <c r="I66" s="219">
        <f>SUM(I67:I70)</f>
        <v>1400</v>
      </c>
      <c r="J66" s="219">
        <f>SUM(J67:J70)</f>
        <v>3423</v>
      </c>
      <c r="K66" s="219"/>
      <c r="L66" s="163"/>
    </row>
    <row r="67" spans="2:12" ht="30" customHeight="1">
      <c r="B67" s="160"/>
      <c r="C67" s="118" t="s">
        <v>138</v>
      </c>
      <c r="D67" s="160">
        <v>1</v>
      </c>
      <c r="E67" s="160" t="s">
        <v>86</v>
      </c>
      <c r="F67" s="161">
        <v>1080</v>
      </c>
      <c r="G67" s="166">
        <f>ROUND(SUM(F67*D67),0)</f>
        <v>1080</v>
      </c>
      <c r="H67" s="161">
        <v>800</v>
      </c>
      <c r="I67" s="162">
        <f>ROUND(SUM(H67*D67),0)</f>
        <v>800</v>
      </c>
      <c r="J67" s="162">
        <f>ROUND(SUM(I67+G67),0)</f>
        <v>1880</v>
      </c>
      <c r="K67" s="161"/>
      <c r="L67" s="163"/>
    </row>
    <row r="68" spans="2:12" ht="30" customHeight="1">
      <c r="B68" s="165"/>
      <c r="C68" s="119" t="s">
        <v>110</v>
      </c>
      <c r="D68" s="170">
        <v>1</v>
      </c>
      <c r="E68" s="170" t="s">
        <v>71</v>
      </c>
      <c r="F68" s="166">
        <v>655</v>
      </c>
      <c r="G68" s="166">
        <f t="shared" ref="G68" si="13">ROUND(SUM(F68*D68),0)</f>
        <v>655</v>
      </c>
      <c r="H68" s="166">
        <v>350</v>
      </c>
      <c r="I68" s="162">
        <f t="shared" ref="I68:I69" si="14">ROUND(SUM(H68*D68),0)</f>
        <v>350</v>
      </c>
      <c r="J68" s="162">
        <f>ROUND(SUM(I68+G68),0)</f>
        <v>1005</v>
      </c>
      <c r="K68" s="166"/>
      <c r="L68" s="163"/>
    </row>
    <row r="69" spans="2:12" ht="30" customHeight="1">
      <c r="B69" s="170"/>
      <c r="C69" s="121" t="s">
        <v>113</v>
      </c>
      <c r="D69" s="170">
        <v>1</v>
      </c>
      <c r="E69" s="170" t="s">
        <v>71</v>
      </c>
      <c r="F69" s="166">
        <v>288</v>
      </c>
      <c r="G69" s="166">
        <f t="shared" ref="G69" si="15">ROUND(SUM(F69*D69),0)</f>
        <v>288</v>
      </c>
      <c r="H69" s="166">
        <v>250</v>
      </c>
      <c r="I69" s="162">
        <f t="shared" si="14"/>
        <v>250</v>
      </c>
      <c r="J69" s="162">
        <f t="shared" ref="J69" si="16">ROUND(SUM(I69+G69),0)</f>
        <v>538</v>
      </c>
      <c r="K69" s="171"/>
      <c r="L69" s="163"/>
    </row>
    <row r="70" spans="2:12" ht="30" customHeight="1">
      <c r="B70" s="167"/>
      <c r="C70" s="123"/>
      <c r="D70" s="167"/>
      <c r="E70" s="167"/>
      <c r="F70" s="168"/>
      <c r="G70" s="166"/>
      <c r="H70" s="168"/>
      <c r="I70" s="162"/>
      <c r="J70" s="162"/>
      <c r="K70" s="168"/>
      <c r="L70" s="163"/>
    </row>
    <row r="71" spans="2:12" ht="30" customHeight="1">
      <c r="B71" s="218">
        <v>4.3</v>
      </c>
      <c r="C71" s="213" t="s">
        <v>6</v>
      </c>
      <c r="D71" s="218"/>
      <c r="E71" s="218"/>
      <c r="F71" s="219"/>
      <c r="G71" s="219">
        <f>SUM(G72:G82)</f>
        <v>8144</v>
      </c>
      <c r="H71" s="219"/>
      <c r="I71" s="219">
        <f>SUM(I72:I82)</f>
        <v>8783</v>
      </c>
      <c r="J71" s="219">
        <f>SUM(J72:J82)</f>
        <v>16927</v>
      </c>
      <c r="K71" s="219"/>
      <c r="L71" s="163"/>
    </row>
    <row r="72" spans="2:12" ht="30" customHeight="1">
      <c r="B72" s="160"/>
      <c r="C72" s="118" t="s">
        <v>111</v>
      </c>
      <c r="D72" s="160"/>
      <c r="E72" s="160"/>
      <c r="F72" s="161"/>
      <c r="G72" s="166"/>
      <c r="H72" s="161"/>
      <c r="I72" s="162"/>
      <c r="J72" s="162"/>
      <c r="K72" s="161"/>
      <c r="L72" s="163"/>
    </row>
    <row r="73" spans="2:12" ht="30" customHeight="1">
      <c r="B73" s="169"/>
      <c r="C73" s="223" t="s">
        <v>117</v>
      </c>
      <c r="D73" s="224">
        <v>6</v>
      </c>
      <c r="E73" s="225" t="s">
        <v>118</v>
      </c>
      <c r="F73" s="226">
        <v>14</v>
      </c>
      <c r="G73" s="227">
        <f>ROUND(F73*D73,2)</f>
        <v>84</v>
      </c>
      <c r="H73" s="228">
        <v>30</v>
      </c>
      <c r="I73" s="227">
        <f>ROUND(H73*D73,2)</f>
        <v>180</v>
      </c>
      <c r="J73" s="224">
        <f>G73+I73</f>
        <v>264</v>
      </c>
      <c r="K73" s="178"/>
      <c r="L73" s="163"/>
    </row>
    <row r="74" spans="2:12" ht="30" customHeight="1">
      <c r="B74" s="169"/>
      <c r="C74" s="223" t="s">
        <v>120</v>
      </c>
      <c r="D74" s="224">
        <v>22</v>
      </c>
      <c r="E74" s="225" t="s">
        <v>118</v>
      </c>
      <c r="F74" s="226">
        <v>22</v>
      </c>
      <c r="G74" s="227">
        <f>ROUND(F74*D74,2)</f>
        <v>484</v>
      </c>
      <c r="H74" s="228">
        <v>30</v>
      </c>
      <c r="I74" s="227">
        <f>ROUND(H74*D74,2)</f>
        <v>660</v>
      </c>
      <c r="J74" s="224">
        <f>G74+I74</f>
        <v>1144</v>
      </c>
      <c r="K74" s="178"/>
      <c r="L74" s="163"/>
    </row>
    <row r="75" spans="2:12" ht="30" customHeight="1">
      <c r="B75" s="165"/>
      <c r="C75" s="119" t="s">
        <v>112</v>
      </c>
      <c r="D75" s="165"/>
      <c r="E75" s="165"/>
      <c r="F75" s="166"/>
      <c r="G75" s="166"/>
      <c r="H75" s="166"/>
      <c r="I75" s="162"/>
      <c r="J75" s="162"/>
      <c r="K75" s="166"/>
      <c r="L75" s="163"/>
    </row>
    <row r="76" spans="2:12" ht="30" customHeight="1">
      <c r="B76" s="170"/>
      <c r="C76" s="223" t="s">
        <v>119</v>
      </c>
      <c r="D76" s="181">
        <v>10</v>
      </c>
      <c r="E76" s="182" t="s">
        <v>118</v>
      </c>
      <c r="F76" s="183">
        <v>39</v>
      </c>
      <c r="G76" s="184">
        <f>ROUND(F76*D76,2)</f>
        <v>390</v>
      </c>
      <c r="H76" s="185">
        <v>40</v>
      </c>
      <c r="I76" s="184">
        <f>ROUND(H76*D76,2)</f>
        <v>400</v>
      </c>
      <c r="J76" s="181">
        <f>G76+I76</f>
        <v>790</v>
      </c>
      <c r="K76" s="178" t="s">
        <v>132</v>
      </c>
      <c r="L76" s="163"/>
    </row>
    <row r="77" spans="2:12" ht="30" customHeight="1">
      <c r="B77" s="170"/>
      <c r="C77" s="223" t="s">
        <v>121</v>
      </c>
      <c r="D77" s="181">
        <v>2</v>
      </c>
      <c r="E77" s="182" t="s">
        <v>118</v>
      </c>
      <c r="F77" s="183">
        <v>138</v>
      </c>
      <c r="G77" s="184">
        <f t="shared" ref="G77" si="17">ROUND(F77*D77,2)</f>
        <v>276</v>
      </c>
      <c r="H77" s="185">
        <v>100</v>
      </c>
      <c r="I77" s="184">
        <f t="shared" ref="I77" si="18">ROUND(H77*D77,2)</f>
        <v>200</v>
      </c>
      <c r="J77" s="181">
        <f t="shared" ref="J77" si="19">G77+I77</f>
        <v>476</v>
      </c>
      <c r="K77" s="178"/>
      <c r="L77" s="163"/>
    </row>
    <row r="78" spans="2:12" ht="30" customHeight="1">
      <c r="B78" s="170"/>
      <c r="C78" s="121" t="s">
        <v>114</v>
      </c>
      <c r="D78" s="170">
        <v>1</v>
      </c>
      <c r="E78" s="165" t="s">
        <v>71</v>
      </c>
      <c r="F78" s="171">
        <v>1800</v>
      </c>
      <c r="G78" s="166">
        <f t="shared" ref="G78:G81" si="20">ROUND(SUM(F78*D78),0)</f>
        <v>1800</v>
      </c>
      <c r="H78" s="171">
        <v>2500</v>
      </c>
      <c r="I78" s="162">
        <f t="shared" ref="I78:I80" si="21">ROUND(SUM(H78*D78),0)</f>
        <v>2500</v>
      </c>
      <c r="J78" s="181">
        <f>G78+I78</f>
        <v>4300</v>
      </c>
      <c r="K78" s="178"/>
      <c r="L78" s="163"/>
    </row>
    <row r="79" spans="2:12" ht="30" customHeight="1">
      <c r="B79" s="170"/>
      <c r="C79" s="121" t="s">
        <v>115</v>
      </c>
      <c r="D79" s="170">
        <v>1</v>
      </c>
      <c r="E79" s="165" t="s">
        <v>71</v>
      </c>
      <c r="F79" s="171">
        <v>3015</v>
      </c>
      <c r="G79" s="166">
        <f t="shared" si="20"/>
        <v>3015</v>
      </c>
      <c r="H79" s="171">
        <v>2400</v>
      </c>
      <c r="I79" s="162">
        <f t="shared" si="21"/>
        <v>2400</v>
      </c>
      <c r="J79" s="181">
        <f t="shared" ref="J79:J82" si="22">G79+I79</f>
        <v>5415</v>
      </c>
      <c r="K79" s="171"/>
      <c r="L79" s="163"/>
    </row>
    <row r="80" spans="2:12" ht="30" customHeight="1">
      <c r="B80" s="170"/>
      <c r="C80" s="121" t="s">
        <v>116</v>
      </c>
      <c r="D80" s="170">
        <v>1</v>
      </c>
      <c r="E80" s="165" t="s">
        <v>71</v>
      </c>
      <c r="F80" s="171">
        <v>1285</v>
      </c>
      <c r="G80" s="166">
        <f t="shared" si="20"/>
        <v>1285</v>
      </c>
      <c r="H80" s="171">
        <v>750</v>
      </c>
      <c r="I80" s="162">
        <f t="shared" si="21"/>
        <v>750</v>
      </c>
      <c r="J80" s="181">
        <f t="shared" si="22"/>
        <v>2035</v>
      </c>
      <c r="K80" s="171"/>
      <c r="L80" s="163"/>
    </row>
    <row r="81" spans="2:13" ht="30" customHeight="1">
      <c r="B81" s="170"/>
      <c r="C81" s="121" t="s">
        <v>122</v>
      </c>
      <c r="D81" s="170">
        <v>1</v>
      </c>
      <c r="E81" s="165" t="s">
        <v>71</v>
      </c>
      <c r="F81" s="171"/>
      <c r="G81" s="166">
        <f t="shared" si="20"/>
        <v>0</v>
      </c>
      <c r="H81" s="171">
        <v>1450</v>
      </c>
      <c r="I81" s="162">
        <f t="shared" ref="I81" si="23">ROUND(SUM(H81*D81),0)</f>
        <v>1450</v>
      </c>
      <c r="J81" s="181">
        <f t="shared" si="22"/>
        <v>1450</v>
      </c>
      <c r="K81" s="171"/>
      <c r="L81" s="163"/>
      <c r="M81" s="164" t="s">
        <v>131</v>
      </c>
    </row>
    <row r="82" spans="2:13" ht="30" customHeight="1">
      <c r="B82" s="167"/>
      <c r="C82" s="137" t="s">
        <v>139</v>
      </c>
      <c r="D82" s="167">
        <v>3</v>
      </c>
      <c r="E82" s="167" t="s">
        <v>133</v>
      </c>
      <c r="F82" s="168">
        <v>270</v>
      </c>
      <c r="G82" s="186">
        <f>ROUND(SUM(F82*D82),0)</f>
        <v>810</v>
      </c>
      <c r="H82" s="186">
        <v>81</v>
      </c>
      <c r="I82" s="187">
        <f>ROUND(SUM(H82*D82),0)</f>
        <v>243</v>
      </c>
      <c r="J82" s="188">
        <f t="shared" si="22"/>
        <v>1053</v>
      </c>
      <c r="K82" s="168" t="s">
        <v>140</v>
      </c>
      <c r="L82" s="163"/>
    </row>
    <row r="83" spans="2:13" ht="30" customHeight="1">
      <c r="B83" s="229"/>
      <c r="C83" s="230"/>
      <c r="D83" s="229"/>
      <c r="E83" s="229"/>
      <c r="F83" s="187"/>
      <c r="G83" s="187"/>
      <c r="H83" s="187"/>
      <c r="I83" s="231"/>
      <c r="J83" s="187"/>
      <c r="K83" s="187"/>
      <c r="L83" s="163"/>
    </row>
    <row r="84" spans="2:13" ht="30" customHeight="1" thickBot="1">
      <c r="B84" s="218"/>
      <c r="C84" s="232" t="s">
        <v>22</v>
      </c>
      <c r="D84" s="218"/>
      <c r="E84" s="218"/>
      <c r="F84" s="233"/>
      <c r="G84" s="233">
        <f>G28+G46+G56+G66+G71</f>
        <v>70516.59</v>
      </c>
      <c r="H84" s="233"/>
      <c r="I84" s="233">
        <f>I17+I28+I46+I56+I66+I71</f>
        <v>28962</v>
      </c>
      <c r="J84" s="233">
        <f>J17+J28+J46+J56+J66+J71</f>
        <v>99479</v>
      </c>
      <c r="K84" s="233"/>
      <c r="L84" s="234"/>
    </row>
    <row r="85" spans="2:13" ht="30" customHeight="1" thickTop="1">
      <c r="B85" s="218"/>
      <c r="C85" s="232"/>
      <c r="D85" s="218"/>
      <c r="E85" s="218"/>
      <c r="F85" s="219"/>
      <c r="G85" s="219"/>
      <c r="H85" s="219"/>
      <c r="I85" s="219"/>
      <c r="J85" s="219"/>
      <c r="K85" s="219"/>
      <c r="L85" s="163"/>
    </row>
    <row r="86" spans="2:13" ht="44.25" customHeight="1">
      <c r="B86" s="203"/>
      <c r="C86" s="214" t="s">
        <v>17</v>
      </c>
      <c r="D86" s="213"/>
      <c r="E86" s="213"/>
      <c r="F86" s="216"/>
      <c r="G86" s="216"/>
      <c r="H86" s="216"/>
      <c r="I86" s="216"/>
      <c r="J86" s="216"/>
      <c r="K86" s="216"/>
      <c r="L86" s="217"/>
    </row>
    <row r="87" spans="2:13" ht="30" customHeight="1">
      <c r="B87" s="218">
        <v>1</v>
      </c>
      <c r="C87" s="235" t="s">
        <v>12</v>
      </c>
      <c r="D87" s="218"/>
      <c r="E87" s="218"/>
      <c r="F87" s="219"/>
      <c r="G87" s="219">
        <f>SUM(G88:G96)</f>
        <v>0</v>
      </c>
      <c r="H87" s="219"/>
      <c r="I87" s="219">
        <f>SUM(I88:I96)</f>
        <v>2256</v>
      </c>
      <c r="J87" s="219">
        <f>SUM(J88:J96)</f>
        <v>2256</v>
      </c>
      <c r="K87" s="219"/>
      <c r="L87" s="163"/>
    </row>
    <row r="88" spans="2:13" ht="30" customHeight="1">
      <c r="B88" s="160"/>
      <c r="C88" s="118" t="s">
        <v>70</v>
      </c>
      <c r="D88" s="160">
        <v>1</v>
      </c>
      <c r="E88" s="160" t="s">
        <v>86</v>
      </c>
      <c r="F88" s="161"/>
      <c r="G88" s="166">
        <f t="shared" ref="G88:G96" si="24">ROUND(SUM(F88*D88),0)</f>
        <v>0</v>
      </c>
      <c r="H88" s="161">
        <v>220</v>
      </c>
      <c r="I88" s="162">
        <f t="shared" ref="I88:I96" si="25">ROUND(SUM(H88*D88),0)</f>
        <v>220</v>
      </c>
      <c r="J88" s="162">
        <f>ROUND(SUM(I88+G88),0)</f>
        <v>220</v>
      </c>
      <c r="K88" s="166" t="s">
        <v>108</v>
      </c>
      <c r="L88" s="163"/>
    </row>
    <row r="89" spans="2:13" ht="30" customHeight="1">
      <c r="B89" s="165"/>
      <c r="C89" s="119" t="s">
        <v>72</v>
      </c>
      <c r="D89" s="165">
        <v>1</v>
      </c>
      <c r="E89" s="165" t="s">
        <v>71</v>
      </c>
      <c r="F89" s="166"/>
      <c r="G89" s="166">
        <f t="shared" si="24"/>
        <v>0</v>
      </c>
      <c r="H89" s="166">
        <v>220</v>
      </c>
      <c r="I89" s="162">
        <f t="shared" si="25"/>
        <v>220</v>
      </c>
      <c r="J89" s="162">
        <f t="shared" ref="J89:J96" si="26">ROUND(SUM(I89+G89),0)</f>
        <v>220</v>
      </c>
      <c r="K89" s="166" t="s">
        <v>108</v>
      </c>
      <c r="L89" s="163"/>
    </row>
    <row r="90" spans="2:13" ht="30" customHeight="1">
      <c r="B90" s="165"/>
      <c r="C90" s="119" t="s">
        <v>74</v>
      </c>
      <c r="D90" s="165">
        <v>1</v>
      </c>
      <c r="E90" s="165" t="s">
        <v>71</v>
      </c>
      <c r="F90" s="166"/>
      <c r="G90" s="166">
        <f t="shared" si="24"/>
        <v>0</v>
      </c>
      <c r="H90" s="166">
        <v>250</v>
      </c>
      <c r="I90" s="162">
        <f t="shared" si="25"/>
        <v>250</v>
      </c>
      <c r="J90" s="162">
        <f t="shared" si="26"/>
        <v>250</v>
      </c>
      <c r="K90" s="166" t="s">
        <v>108</v>
      </c>
      <c r="L90" s="163"/>
    </row>
    <row r="91" spans="2:13" ht="30" customHeight="1">
      <c r="B91" s="165"/>
      <c r="C91" s="119" t="s">
        <v>75</v>
      </c>
      <c r="D91" s="165">
        <v>4</v>
      </c>
      <c r="E91" s="165" t="s">
        <v>4</v>
      </c>
      <c r="F91" s="166"/>
      <c r="G91" s="166">
        <f t="shared" si="24"/>
        <v>0</v>
      </c>
      <c r="H91" s="166">
        <v>51</v>
      </c>
      <c r="I91" s="162">
        <f t="shared" si="25"/>
        <v>204</v>
      </c>
      <c r="J91" s="162">
        <f t="shared" si="26"/>
        <v>204</v>
      </c>
      <c r="K91" s="166" t="s">
        <v>108</v>
      </c>
      <c r="L91" s="163"/>
    </row>
    <row r="92" spans="2:13" ht="30" customHeight="1">
      <c r="B92" s="165"/>
      <c r="C92" s="119" t="s">
        <v>76</v>
      </c>
      <c r="D92" s="165">
        <v>18</v>
      </c>
      <c r="E92" s="165" t="s">
        <v>4</v>
      </c>
      <c r="F92" s="166"/>
      <c r="G92" s="166">
        <f t="shared" si="24"/>
        <v>0</v>
      </c>
      <c r="H92" s="166">
        <v>36</v>
      </c>
      <c r="I92" s="162">
        <f t="shared" si="25"/>
        <v>648</v>
      </c>
      <c r="J92" s="162">
        <f t="shared" si="26"/>
        <v>648</v>
      </c>
      <c r="K92" s="166" t="s">
        <v>108</v>
      </c>
      <c r="L92" s="163"/>
    </row>
    <row r="93" spans="2:13" ht="30" customHeight="1">
      <c r="B93" s="165"/>
      <c r="C93" s="119" t="s">
        <v>169</v>
      </c>
      <c r="D93" s="165">
        <v>1</v>
      </c>
      <c r="E93" s="165" t="s">
        <v>86</v>
      </c>
      <c r="F93" s="166"/>
      <c r="G93" s="166">
        <f t="shared" si="24"/>
        <v>0</v>
      </c>
      <c r="H93" s="166">
        <v>70</v>
      </c>
      <c r="I93" s="162">
        <f t="shared" si="25"/>
        <v>70</v>
      </c>
      <c r="J93" s="162">
        <f t="shared" si="26"/>
        <v>70</v>
      </c>
      <c r="K93" s="166" t="s">
        <v>108</v>
      </c>
      <c r="L93" s="163"/>
    </row>
    <row r="94" spans="2:13" ht="30" customHeight="1">
      <c r="B94" s="165"/>
      <c r="C94" s="119" t="s">
        <v>77</v>
      </c>
      <c r="D94" s="165">
        <v>1</v>
      </c>
      <c r="E94" s="165" t="s">
        <v>86</v>
      </c>
      <c r="F94" s="166"/>
      <c r="G94" s="166">
        <f t="shared" si="24"/>
        <v>0</v>
      </c>
      <c r="H94" s="166">
        <v>40</v>
      </c>
      <c r="I94" s="162">
        <f t="shared" si="25"/>
        <v>40</v>
      </c>
      <c r="J94" s="162">
        <f t="shared" si="26"/>
        <v>40</v>
      </c>
      <c r="K94" s="166" t="s">
        <v>108</v>
      </c>
      <c r="L94" s="163"/>
    </row>
    <row r="95" spans="2:13" ht="30" customHeight="1">
      <c r="B95" s="165"/>
      <c r="C95" s="119" t="s">
        <v>78</v>
      </c>
      <c r="D95" s="165">
        <v>4</v>
      </c>
      <c r="E95" s="165" t="s">
        <v>4</v>
      </c>
      <c r="F95" s="166"/>
      <c r="G95" s="166">
        <f t="shared" si="24"/>
        <v>0</v>
      </c>
      <c r="H95" s="166">
        <v>26</v>
      </c>
      <c r="I95" s="162">
        <f t="shared" si="25"/>
        <v>104</v>
      </c>
      <c r="J95" s="162">
        <f t="shared" si="26"/>
        <v>104</v>
      </c>
      <c r="K95" s="166" t="s">
        <v>108</v>
      </c>
      <c r="L95" s="163"/>
    </row>
    <row r="96" spans="2:13" ht="30" customHeight="1">
      <c r="B96" s="165"/>
      <c r="C96" s="119" t="s">
        <v>94</v>
      </c>
      <c r="D96" s="165">
        <v>1</v>
      </c>
      <c r="E96" s="165" t="s">
        <v>71</v>
      </c>
      <c r="F96" s="166"/>
      <c r="G96" s="166">
        <f t="shared" si="24"/>
        <v>0</v>
      </c>
      <c r="H96" s="166">
        <v>500</v>
      </c>
      <c r="I96" s="162">
        <f t="shared" si="25"/>
        <v>500</v>
      </c>
      <c r="J96" s="162">
        <f t="shared" si="26"/>
        <v>500</v>
      </c>
      <c r="K96" s="166" t="s">
        <v>108</v>
      </c>
      <c r="L96" s="163"/>
    </row>
    <row r="97" spans="2:12" ht="30" customHeight="1">
      <c r="B97" s="167"/>
      <c r="C97" s="123"/>
      <c r="D97" s="167"/>
      <c r="E97" s="167"/>
      <c r="F97" s="168"/>
      <c r="G97" s="168"/>
      <c r="H97" s="168"/>
      <c r="I97" s="168"/>
      <c r="J97" s="168"/>
      <c r="K97" s="168"/>
      <c r="L97" s="163"/>
    </row>
    <row r="98" spans="2:12" ht="30" customHeight="1">
      <c r="B98" s="218">
        <v>2</v>
      </c>
      <c r="C98" s="235" t="s">
        <v>13</v>
      </c>
      <c r="D98" s="218"/>
      <c r="E98" s="218"/>
      <c r="F98" s="219"/>
      <c r="G98" s="219">
        <f>SUM(G99:G114)</f>
        <v>36155</v>
      </c>
      <c r="H98" s="219"/>
      <c r="I98" s="219">
        <f>SUM(I99:I114)</f>
        <v>13836</v>
      </c>
      <c r="J98" s="219">
        <f>SUM(J99:J114)</f>
        <v>49991</v>
      </c>
      <c r="K98" s="219"/>
      <c r="L98" s="163"/>
    </row>
    <row r="99" spans="2:12" ht="30" customHeight="1">
      <c r="B99" s="160"/>
      <c r="C99" s="118" t="s">
        <v>80</v>
      </c>
      <c r="D99" s="160"/>
      <c r="E99" s="160"/>
      <c r="F99" s="161"/>
      <c r="G99" s="161"/>
      <c r="H99" s="161"/>
      <c r="I99" s="161"/>
      <c r="J99" s="161"/>
      <c r="K99" s="161"/>
      <c r="L99" s="163"/>
    </row>
    <row r="100" spans="2:12" ht="30" customHeight="1">
      <c r="B100" s="165"/>
      <c r="C100" s="119" t="s">
        <v>95</v>
      </c>
      <c r="D100" s="165">
        <v>28</v>
      </c>
      <c r="E100" s="165" t="s">
        <v>4</v>
      </c>
      <c r="F100" s="166">
        <v>398.61</v>
      </c>
      <c r="G100" s="166">
        <f>ROUND(SUM(F100*D100),0)</f>
        <v>11161</v>
      </c>
      <c r="H100" s="166">
        <v>186</v>
      </c>
      <c r="I100" s="162">
        <f t="shared" ref="I100:I113" si="27">ROUND(SUM(H100*D100),0)</f>
        <v>5208</v>
      </c>
      <c r="J100" s="162">
        <f>ROUND(SUM(I100+G100),0)</f>
        <v>16369</v>
      </c>
      <c r="K100" s="166"/>
      <c r="L100" s="163"/>
    </row>
    <row r="101" spans="2:12" ht="30" customHeight="1">
      <c r="B101" s="165"/>
      <c r="C101" s="119" t="s">
        <v>96</v>
      </c>
      <c r="D101" s="165">
        <v>4</v>
      </c>
      <c r="E101" s="165" t="s">
        <v>4</v>
      </c>
      <c r="F101" s="166">
        <v>398.61</v>
      </c>
      <c r="G101" s="166">
        <f t="shared" ref="G101:G113" si="28">ROUND(SUM(F101*D101),0)</f>
        <v>1594</v>
      </c>
      <c r="H101" s="166">
        <v>186</v>
      </c>
      <c r="I101" s="162">
        <f t="shared" si="27"/>
        <v>744</v>
      </c>
      <c r="J101" s="162">
        <f>ROUND(SUM(I101+G101),0)</f>
        <v>2338</v>
      </c>
      <c r="K101" s="166"/>
      <c r="L101" s="163"/>
    </row>
    <row r="102" spans="2:12" ht="30" customHeight="1">
      <c r="B102" s="165"/>
      <c r="C102" s="119" t="s">
        <v>81</v>
      </c>
      <c r="D102" s="165">
        <v>4</v>
      </c>
      <c r="E102" s="165" t="s">
        <v>4</v>
      </c>
      <c r="F102" s="166">
        <v>280</v>
      </c>
      <c r="G102" s="166">
        <f t="shared" si="28"/>
        <v>1120</v>
      </c>
      <c r="H102" s="166">
        <v>103</v>
      </c>
      <c r="I102" s="162">
        <f t="shared" si="27"/>
        <v>412</v>
      </c>
      <c r="J102" s="162">
        <f>ROUND(SUM(I102+G102),0)</f>
        <v>1532</v>
      </c>
      <c r="K102" s="166"/>
      <c r="L102" s="163"/>
    </row>
    <row r="103" spans="2:12" ht="30" customHeight="1">
      <c r="B103" s="165"/>
      <c r="C103" s="119" t="s">
        <v>97</v>
      </c>
      <c r="D103" s="165">
        <v>1</v>
      </c>
      <c r="E103" s="165" t="s">
        <v>82</v>
      </c>
      <c r="F103" s="166">
        <v>6580</v>
      </c>
      <c r="G103" s="166">
        <f t="shared" si="28"/>
        <v>6580</v>
      </c>
      <c r="H103" s="166">
        <v>77</v>
      </c>
      <c r="I103" s="162">
        <f t="shared" si="27"/>
        <v>77</v>
      </c>
      <c r="J103" s="162">
        <f t="shared" ref="J103:J113" si="29">ROUND(SUM(I103+G103),0)</f>
        <v>6657</v>
      </c>
      <c r="K103" s="166"/>
      <c r="L103" s="163"/>
    </row>
    <row r="104" spans="2:12" ht="30" customHeight="1">
      <c r="B104" s="165"/>
      <c r="C104" s="122" t="s">
        <v>83</v>
      </c>
      <c r="D104" s="165">
        <v>1</v>
      </c>
      <c r="E104" s="170" t="s">
        <v>71</v>
      </c>
      <c r="F104" s="171">
        <v>1040</v>
      </c>
      <c r="G104" s="166">
        <f t="shared" si="28"/>
        <v>1040</v>
      </c>
      <c r="H104" s="171">
        <v>51</v>
      </c>
      <c r="I104" s="162">
        <f t="shared" si="27"/>
        <v>51</v>
      </c>
      <c r="J104" s="162">
        <f t="shared" si="29"/>
        <v>1091</v>
      </c>
      <c r="K104" s="166"/>
      <c r="L104" s="163"/>
    </row>
    <row r="105" spans="2:12" ht="30" customHeight="1">
      <c r="B105" s="165"/>
      <c r="C105" s="122" t="s">
        <v>84</v>
      </c>
      <c r="D105" s="165">
        <v>4</v>
      </c>
      <c r="E105" s="165" t="s">
        <v>4</v>
      </c>
      <c r="F105" s="171">
        <v>75</v>
      </c>
      <c r="G105" s="166">
        <f t="shared" si="28"/>
        <v>300</v>
      </c>
      <c r="H105" s="171">
        <v>31</v>
      </c>
      <c r="I105" s="162">
        <f t="shared" si="27"/>
        <v>124</v>
      </c>
      <c r="J105" s="162">
        <f t="shared" si="29"/>
        <v>424</v>
      </c>
      <c r="K105" s="166"/>
      <c r="L105" s="163"/>
    </row>
    <row r="106" spans="2:12" ht="30" customHeight="1">
      <c r="B106" s="165"/>
      <c r="C106" s="236" t="s">
        <v>85</v>
      </c>
      <c r="D106" s="165">
        <v>1</v>
      </c>
      <c r="E106" s="165" t="s">
        <v>86</v>
      </c>
      <c r="F106" s="171">
        <v>6330</v>
      </c>
      <c r="G106" s="166">
        <f t="shared" si="28"/>
        <v>6330</v>
      </c>
      <c r="H106" s="171">
        <v>1700</v>
      </c>
      <c r="I106" s="162">
        <f t="shared" si="27"/>
        <v>1700</v>
      </c>
      <c r="J106" s="162">
        <f t="shared" si="29"/>
        <v>8030</v>
      </c>
      <c r="K106" s="166"/>
      <c r="L106" s="163"/>
    </row>
    <row r="107" spans="2:12" ht="30" customHeight="1">
      <c r="B107" s="170"/>
      <c r="C107" s="172" t="s">
        <v>170</v>
      </c>
      <c r="D107" s="165">
        <v>1</v>
      </c>
      <c r="E107" s="170" t="s">
        <v>71</v>
      </c>
      <c r="F107" s="171">
        <v>300</v>
      </c>
      <c r="G107" s="166">
        <f t="shared" si="28"/>
        <v>300</v>
      </c>
      <c r="H107" s="171">
        <v>500</v>
      </c>
      <c r="I107" s="162">
        <f t="shared" si="27"/>
        <v>500</v>
      </c>
      <c r="J107" s="162">
        <f t="shared" si="29"/>
        <v>800</v>
      </c>
      <c r="K107" s="171"/>
      <c r="L107" s="163"/>
    </row>
    <row r="108" spans="2:12" ht="30" customHeight="1">
      <c r="B108" s="170"/>
      <c r="C108" s="172" t="s">
        <v>87</v>
      </c>
      <c r="D108" s="165">
        <v>4</v>
      </c>
      <c r="E108" s="165" t="s">
        <v>4</v>
      </c>
      <c r="F108" s="166"/>
      <c r="G108" s="166">
        <f t="shared" si="28"/>
        <v>0</v>
      </c>
      <c r="H108" s="166">
        <v>300</v>
      </c>
      <c r="I108" s="162">
        <f t="shared" si="27"/>
        <v>1200</v>
      </c>
      <c r="J108" s="162">
        <f t="shared" si="29"/>
        <v>1200</v>
      </c>
      <c r="K108" s="171"/>
      <c r="L108" s="163"/>
    </row>
    <row r="109" spans="2:12" ht="30" customHeight="1">
      <c r="B109" s="170"/>
      <c r="C109" s="172" t="s">
        <v>88</v>
      </c>
      <c r="D109" s="170">
        <v>12</v>
      </c>
      <c r="E109" s="165" t="s">
        <v>4</v>
      </c>
      <c r="F109" s="171">
        <v>90</v>
      </c>
      <c r="G109" s="166">
        <f t="shared" si="28"/>
        <v>1080</v>
      </c>
      <c r="H109" s="171">
        <v>0</v>
      </c>
      <c r="I109" s="162">
        <f t="shared" si="27"/>
        <v>0</v>
      </c>
      <c r="J109" s="162">
        <f t="shared" si="29"/>
        <v>1080</v>
      </c>
      <c r="K109" s="171"/>
      <c r="L109" s="163"/>
    </row>
    <row r="110" spans="2:12" ht="30" customHeight="1">
      <c r="B110" s="170"/>
      <c r="C110" s="172" t="s">
        <v>89</v>
      </c>
      <c r="D110" s="170">
        <v>12</v>
      </c>
      <c r="E110" s="165" t="s">
        <v>4</v>
      </c>
      <c r="F110" s="171">
        <v>7.5</v>
      </c>
      <c r="G110" s="166">
        <f t="shared" si="28"/>
        <v>90</v>
      </c>
      <c r="H110" s="171"/>
      <c r="I110" s="162">
        <f t="shared" si="27"/>
        <v>0</v>
      </c>
      <c r="J110" s="162">
        <f t="shared" si="29"/>
        <v>90</v>
      </c>
      <c r="K110" s="171"/>
      <c r="L110" s="163"/>
    </row>
    <row r="111" spans="2:12" ht="30" customHeight="1">
      <c r="B111" s="170"/>
      <c r="C111" s="172" t="s">
        <v>134</v>
      </c>
      <c r="D111" s="170">
        <v>2</v>
      </c>
      <c r="E111" s="165" t="s">
        <v>86</v>
      </c>
      <c r="F111" s="171"/>
      <c r="G111" s="166">
        <f t="shared" si="28"/>
        <v>0</v>
      </c>
      <c r="H111" s="171">
        <v>300</v>
      </c>
      <c r="I111" s="162">
        <f t="shared" si="27"/>
        <v>600</v>
      </c>
      <c r="J111" s="162">
        <f t="shared" si="29"/>
        <v>600</v>
      </c>
      <c r="K111" s="171"/>
      <c r="L111" s="163"/>
    </row>
    <row r="112" spans="2:12" ht="30" customHeight="1">
      <c r="B112" s="170"/>
      <c r="C112" s="119" t="s">
        <v>79</v>
      </c>
      <c r="D112" s="170">
        <v>32</v>
      </c>
      <c r="E112" s="165" t="s">
        <v>4</v>
      </c>
      <c r="F112" s="166">
        <v>180</v>
      </c>
      <c r="G112" s="166">
        <f t="shared" si="28"/>
        <v>5760</v>
      </c>
      <c r="H112" s="166">
        <v>85</v>
      </c>
      <c r="I112" s="162">
        <f t="shared" si="27"/>
        <v>2720</v>
      </c>
      <c r="J112" s="162">
        <f t="shared" si="29"/>
        <v>8480</v>
      </c>
      <c r="K112" s="171"/>
      <c r="L112" s="163"/>
    </row>
    <row r="113" spans="2:12" ht="30" customHeight="1">
      <c r="B113" s="170"/>
      <c r="C113" s="121" t="s">
        <v>109</v>
      </c>
      <c r="D113" s="165">
        <v>1</v>
      </c>
      <c r="E113" s="165" t="s">
        <v>71</v>
      </c>
      <c r="F113" s="166">
        <v>800</v>
      </c>
      <c r="G113" s="166">
        <f t="shared" si="28"/>
        <v>800</v>
      </c>
      <c r="H113" s="166">
        <v>500</v>
      </c>
      <c r="I113" s="162">
        <f t="shared" si="27"/>
        <v>500</v>
      </c>
      <c r="J113" s="162">
        <f t="shared" si="29"/>
        <v>1300</v>
      </c>
      <c r="K113" s="171"/>
      <c r="L113" s="163"/>
    </row>
    <row r="114" spans="2:12" ht="30" customHeight="1">
      <c r="B114" s="167"/>
      <c r="C114" s="123"/>
      <c r="D114" s="167"/>
      <c r="E114" s="167"/>
      <c r="F114" s="168"/>
      <c r="G114" s="168"/>
      <c r="H114" s="168"/>
      <c r="I114" s="168"/>
      <c r="J114" s="168"/>
      <c r="K114" s="168"/>
      <c r="L114" s="163"/>
    </row>
    <row r="115" spans="2:12" ht="30" customHeight="1">
      <c r="B115" s="218">
        <v>3</v>
      </c>
      <c r="C115" s="235" t="s">
        <v>10</v>
      </c>
      <c r="D115" s="218"/>
      <c r="E115" s="218"/>
      <c r="F115" s="219"/>
      <c r="G115" s="219">
        <f>SUM(G116:G124)</f>
        <v>26345</v>
      </c>
      <c r="H115" s="219"/>
      <c r="I115" s="219">
        <f>SUM(I116:I124)</f>
        <v>2384</v>
      </c>
      <c r="J115" s="219">
        <f>SUM(J116:J124)</f>
        <v>28729</v>
      </c>
      <c r="K115" s="219"/>
      <c r="L115" s="163"/>
    </row>
    <row r="116" spans="2:12" ht="30" customHeight="1">
      <c r="B116" s="160"/>
      <c r="C116" s="118" t="s">
        <v>98</v>
      </c>
      <c r="D116" s="160">
        <v>1</v>
      </c>
      <c r="E116" s="160" t="s">
        <v>86</v>
      </c>
      <c r="F116" s="161">
        <v>6754</v>
      </c>
      <c r="G116" s="166">
        <f>ROUND(SUM(F116*D116),0)</f>
        <v>6754</v>
      </c>
      <c r="H116" s="161">
        <v>461</v>
      </c>
      <c r="I116" s="162">
        <f t="shared" ref="I116:I123" si="30">ROUND(SUM(H116*D116),0)</f>
        <v>461</v>
      </c>
      <c r="J116" s="162">
        <f>ROUND(SUM(I116+G116),0)</f>
        <v>7215</v>
      </c>
      <c r="K116" s="161"/>
      <c r="L116" s="163"/>
    </row>
    <row r="117" spans="2:12" ht="30" customHeight="1">
      <c r="B117" s="165"/>
      <c r="C117" s="119" t="s">
        <v>99</v>
      </c>
      <c r="D117" s="165">
        <v>1</v>
      </c>
      <c r="E117" s="165" t="s">
        <v>86</v>
      </c>
      <c r="F117" s="166">
        <v>9391</v>
      </c>
      <c r="G117" s="166">
        <f t="shared" ref="G117:G122" si="31">ROUND(SUM(F117*D117),0)</f>
        <v>9391</v>
      </c>
      <c r="H117" s="166">
        <v>605</v>
      </c>
      <c r="I117" s="162">
        <f t="shared" si="30"/>
        <v>605</v>
      </c>
      <c r="J117" s="162">
        <f t="shared" ref="J117:J123" si="32">ROUND(SUM(I117+G117),0)</f>
        <v>9996</v>
      </c>
      <c r="K117" s="166"/>
      <c r="L117" s="163"/>
    </row>
    <row r="118" spans="2:12" ht="30" customHeight="1">
      <c r="B118" s="165"/>
      <c r="C118" s="119" t="s">
        <v>129</v>
      </c>
      <c r="D118" s="165">
        <v>1</v>
      </c>
      <c r="E118" s="165" t="s">
        <v>86</v>
      </c>
      <c r="F118" s="166">
        <v>4081</v>
      </c>
      <c r="G118" s="166">
        <f t="shared" si="31"/>
        <v>4081</v>
      </c>
      <c r="H118" s="166">
        <v>600</v>
      </c>
      <c r="I118" s="162">
        <f t="shared" si="30"/>
        <v>600</v>
      </c>
      <c r="J118" s="162">
        <f t="shared" si="32"/>
        <v>4681</v>
      </c>
      <c r="K118" s="166"/>
      <c r="L118" s="163"/>
    </row>
    <row r="119" spans="2:12" ht="30" customHeight="1">
      <c r="B119" s="165"/>
      <c r="C119" s="119" t="s">
        <v>91</v>
      </c>
      <c r="D119" s="165">
        <v>1</v>
      </c>
      <c r="E119" s="165" t="s">
        <v>86</v>
      </c>
      <c r="F119" s="166">
        <v>750</v>
      </c>
      <c r="G119" s="166">
        <f t="shared" si="31"/>
        <v>750</v>
      </c>
      <c r="H119" s="166">
        <v>123</v>
      </c>
      <c r="I119" s="162">
        <f t="shared" si="30"/>
        <v>123</v>
      </c>
      <c r="J119" s="162">
        <f t="shared" si="32"/>
        <v>873</v>
      </c>
      <c r="K119" s="166"/>
      <c r="L119" s="163"/>
    </row>
    <row r="120" spans="2:12" ht="30" customHeight="1">
      <c r="B120" s="165"/>
      <c r="C120" s="119" t="s">
        <v>92</v>
      </c>
      <c r="D120" s="165">
        <v>1</v>
      </c>
      <c r="E120" s="165" t="s">
        <v>86</v>
      </c>
      <c r="F120" s="166">
        <v>658</v>
      </c>
      <c r="G120" s="166">
        <f t="shared" si="31"/>
        <v>658</v>
      </c>
      <c r="H120" s="166">
        <v>123</v>
      </c>
      <c r="I120" s="162">
        <f t="shared" si="30"/>
        <v>123</v>
      </c>
      <c r="J120" s="162">
        <f t="shared" si="32"/>
        <v>781</v>
      </c>
      <c r="K120" s="166"/>
      <c r="L120" s="163"/>
    </row>
    <row r="121" spans="2:12" ht="30" customHeight="1">
      <c r="B121" s="165"/>
      <c r="C121" s="119" t="s">
        <v>93</v>
      </c>
      <c r="D121" s="165">
        <v>1</v>
      </c>
      <c r="E121" s="165" t="s">
        <v>86</v>
      </c>
      <c r="F121" s="166">
        <v>601</v>
      </c>
      <c r="G121" s="166">
        <f t="shared" si="31"/>
        <v>601</v>
      </c>
      <c r="H121" s="171">
        <v>72</v>
      </c>
      <c r="I121" s="162">
        <f t="shared" si="30"/>
        <v>72</v>
      </c>
      <c r="J121" s="162">
        <f t="shared" si="32"/>
        <v>673</v>
      </c>
      <c r="K121" s="166"/>
      <c r="L121" s="163"/>
    </row>
    <row r="122" spans="2:12" ht="40.9" customHeight="1">
      <c r="B122" s="165"/>
      <c r="C122" s="121" t="s">
        <v>142</v>
      </c>
      <c r="D122" s="165">
        <v>1</v>
      </c>
      <c r="E122" s="165" t="s">
        <v>86</v>
      </c>
      <c r="F122" s="171">
        <v>3250</v>
      </c>
      <c r="G122" s="166">
        <f t="shared" si="31"/>
        <v>3250</v>
      </c>
      <c r="H122" s="171"/>
      <c r="I122" s="162">
        <f t="shared" si="30"/>
        <v>0</v>
      </c>
      <c r="J122" s="162">
        <f t="shared" si="32"/>
        <v>3250</v>
      </c>
      <c r="K122" s="171"/>
      <c r="L122" s="163"/>
    </row>
    <row r="123" spans="2:12" ht="30" customHeight="1">
      <c r="B123" s="165"/>
      <c r="C123" s="119" t="s">
        <v>141</v>
      </c>
      <c r="D123" s="170">
        <v>2</v>
      </c>
      <c r="E123" s="165" t="s">
        <v>86</v>
      </c>
      <c r="F123" s="166">
        <v>430</v>
      </c>
      <c r="G123" s="166">
        <f>ROUND(SUM(F123*D123),0)</f>
        <v>860</v>
      </c>
      <c r="H123" s="171">
        <v>200</v>
      </c>
      <c r="I123" s="162">
        <f t="shared" si="30"/>
        <v>400</v>
      </c>
      <c r="J123" s="162">
        <f t="shared" si="32"/>
        <v>1260</v>
      </c>
      <c r="K123" s="166"/>
      <c r="L123" s="163"/>
    </row>
    <row r="124" spans="2:12" ht="30" customHeight="1">
      <c r="B124" s="167"/>
      <c r="C124" s="237"/>
      <c r="D124" s="167"/>
      <c r="E124" s="167"/>
      <c r="F124" s="168"/>
      <c r="G124" s="168"/>
      <c r="H124" s="168"/>
      <c r="I124" s="168"/>
      <c r="J124" s="168"/>
      <c r="K124" s="168"/>
      <c r="L124" s="163"/>
    </row>
    <row r="125" spans="2:12" ht="30" customHeight="1">
      <c r="B125" s="218">
        <v>4</v>
      </c>
      <c r="C125" s="235" t="s">
        <v>9</v>
      </c>
      <c r="D125" s="218"/>
      <c r="E125" s="218"/>
      <c r="F125" s="219"/>
      <c r="G125" s="219"/>
      <c r="H125" s="219"/>
      <c r="I125" s="219"/>
      <c r="J125" s="219"/>
      <c r="K125" s="219"/>
      <c r="L125" s="163"/>
    </row>
    <row r="126" spans="2:12" ht="30" customHeight="1">
      <c r="B126" s="218">
        <v>4.0999999999999996</v>
      </c>
      <c r="C126" s="235" t="s">
        <v>5</v>
      </c>
      <c r="D126" s="218"/>
      <c r="E126" s="218"/>
      <c r="F126" s="219"/>
      <c r="G126" s="219">
        <f>SUM(G127:G136)</f>
        <v>6685</v>
      </c>
      <c r="H126" s="219"/>
      <c r="I126" s="219">
        <f>SUM(I127:I136)</f>
        <v>3486</v>
      </c>
      <c r="J126" s="219">
        <f>SUM(J127:J136)</f>
        <v>10171</v>
      </c>
      <c r="K126" s="219"/>
      <c r="L126" s="163"/>
    </row>
    <row r="127" spans="2:12" ht="30" customHeight="1">
      <c r="B127" s="160"/>
      <c r="C127" s="118" t="s">
        <v>124</v>
      </c>
      <c r="D127" s="160"/>
      <c r="E127" s="160"/>
      <c r="F127" s="161"/>
      <c r="G127" s="161"/>
      <c r="H127" s="161"/>
      <c r="I127" s="161"/>
      <c r="J127" s="161"/>
      <c r="K127" s="161"/>
      <c r="L127" s="163"/>
    </row>
    <row r="128" spans="2:12" ht="30" customHeight="1">
      <c r="B128" s="169"/>
      <c r="C128" s="174" t="s">
        <v>123</v>
      </c>
      <c r="D128" s="175">
        <v>178</v>
      </c>
      <c r="E128" s="176" t="s">
        <v>118</v>
      </c>
      <c r="F128" s="175">
        <v>25</v>
      </c>
      <c r="G128" s="177">
        <f>ROUND(F128*D128,2)</f>
        <v>4450</v>
      </c>
      <c r="H128" s="175">
        <v>10</v>
      </c>
      <c r="I128" s="177">
        <f t="shared" ref="I128" si="33">ROUND(H128*D128,2)</f>
        <v>1780</v>
      </c>
      <c r="J128" s="175">
        <f>G128+I128</f>
        <v>6230</v>
      </c>
      <c r="K128" s="178"/>
      <c r="L128" s="163"/>
    </row>
    <row r="129" spans="2:12" ht="30" customHeight="1">
      <c r="B129" s="169"/>
      <c r="C129" s="174" t="s">
        <v>125</v>
      </c>
      <c r="D129" s="175"/>
      <c r="E129" s="179"/>
      <c r="F129" s="175"/>
      <c r="G129" s="177"/>
      <c r="H129" s="175"/>
      <c r="I129" s="177"/>
      <c r="J129" s="175"/>
      <c r="K129" s="162"/>
      <c r="L129" s="163"/>
    </row>
    <row r="130" spans="2:12" ht="30" customHeight="1">
      <c r="B130" s="169"/>
      <c r="C130" s="174" t="s">
        <v>126</v>
      </c>
      <c r="D130" s="175">
        <v>35</v>
      </c>
      <c r="E130" s="176" t="s">
        <v>118</v>
      </c>
      <c r="F130" s="175">
        <v>13</v>
      </c>
      <c r="G130" s="177">
        <f>ROUND(F130*D130,2)</f>
        <v>455</v>
      </c>
      <c r="H130" s="175">
        <v>20</v>
      </c>
      <c r="I130" s="177">
        <f>ROUND(H130*D130,2)</f>
        <v>700</v>
      </c>
      <c r="J130" s="175">
        <f>G130+I130</f>
        <v>1155</v>
      </c>
      <c r="K130" s="162"/>
      <c r="L130" s="163"/>
    </row>
    <row r="131" spans="2:12" ht="30" customHeight="1">
      <c r="B131" s="169"/>
      <c r="C131" s="174" t="s">
        <v>127</v>
      </c>
      <c r="D131" s="175">
        <v>1</v>
      </c>
      <c r="E131" s="176" t="s">
        <v>71</v>
      </c>
      <c r="F131" s="175">
        <f>ROUND(SUM(G130)*0.15,0)</f>
        <v>68</v>
      </c>
      <c r="G131" s="177">
        <f>ROUND(F131*D131,2)</f>
        <v>68</v>
      </c>
      <c r="H131" s="175">
        <f>ROUND(SUM(I130)*0.1,0)</f>
        <v>70</v>
      </c>
      <c r="I131" s="177">
        <f>ROUND(H131*D131,2)</f>
        <v>70</v>
      </c>
      <c r="J131" s="175">
        <f>G131+I131</f>
        <v>138</v>
      </c>
      <c r="K131" s="162"/>
      <c r="L131" s="163"/>
    </row>
    <row r="132" spans="2:12" ht="30" customHeight="1">
      <c r="B132" s="165"/>
      <c r="C132" s="120" t="s">
        <v>136</v>
      </c>
      <c r="D132" s="169">
        <v>2</v>
      </c>
      <c r="E132" s="169" t="s">
        <v>86</v>
      </c>
      <c r="F132" s="162">
        <v>169</v>
      </c>
      <c r="G132" s="166">
        <f t="shared" ref="G132:G134" si="34">ROUND(SUM(F132*D132),0)</f>
        <v>338</v>
      </c>
      <c r="H132" s="162">
        <v>169</v>
      </c>
      <c r="I132" s="162">
        <f t="shared" ref="I132:I134" si="35">ROUND(SUM(H132*D132),0)</f>
        <v>338</v>
      </c>
      <c r="J132" s="162">
        <f t="shared" ref="J132:J134" si="36">ROUND(SUM(I132+G132),0)</f>
        <v>676</v>
      </c>
      <c r="K132" s="162"/>
      <c r="L132" s="163"/>
    </row>
    <row r="133" spans="2:12" ht="30" customHeight="1">
      <c r="B133" s="165"/>
      <c r="C133" s="119" t="s">
        <v>137</v>
      </c>
      <c r="D133" s="165">
        <v>1</v>
      </c>
      <c r="E133" s="165" t="s">
        <v>86</v>
      </c>
      <c r="F133" s="166">
        <v>149</v>
      </c>
      <c r="G133" s="166">
        <f t="shared" si="34"/>
        <v>149</v>
      </c>
      <c r="H133" s="162">
        <v>118</v>
      </c>
      <c r="I133" s="162">
        <f t="shared" si="35"/>
        <v>118</v>
      </c>
      <c r="J133" s="162">
        <f t="shared" si="36"/>
        <v>267</v>
      </c>
      <c r="K133" s="166"/>
      <c r="L133" s="163"/>
    </row>
    <row r="134" spans="2:12" ht="30" customHeight="1">
      <c r="B134" s="165"/>
      <c r="C134" s="121" t="s">
        <v>100</v>
      </c>
      <c r="D134" s="165">
        <v>1</v>
      </c>
      <c r="E134" s="165" t="s">
        <v>86</v>
      </c>
      <c r="F134" s="171">
        <v>225</v>
      </c>
      <c r="G134" s="166">
        <f t="shared" si="34"/>
        <v>225</v>
      </c>
      <c r="H134" s="162">
        <v>180</v>
      </c>
      <c r="I134" s="162">
        <f t="shared" si="35"/>
        <v>180</v>
      </c>
      <c r="J134" s="162">
        <f t="shared" si="36"/>
        <v>405</v>
      </c>
      <c r="K134" s="180"/>
      <c r="L134" s="163"/>
    </row>
    <row r="135" spans="2:12" ht="30" customHeight="1">
      <c r="B135" s="170"/>
      <c r="C135" s="121" t="s">
        <v>90</v>
      </c>
      <c r="D135" s="165">
        <v>1</v>
      </c>
      <c r="E135" s="165" t="s">
        <v>71</v>
      </c>
      <c r="F135" s="166">
        <v>1000</v>
      </c>
      <c r="G135" s="166">
        <f t="shared" ref="G135" si="37">ROUND(SUM(F135*D135),0)</f>
        <v>1000</v>
      </c>
      <c r="H135" s="166">
        <v>300</v>
      </c>
      <c r="I135" s="166">
        <f t="shared" ref="I135" si="38">ROUND(SUM(H135*D135),0)</f>
        <v>300</v>
      </c>
      <c r="J135" s="166">
        <f t="shared" ref="J135" si="39">ROUND(SUM(I135+G135),0)</f>
        <v>1300</v>
      </c>
      <c r="K135" s="171"/>
      <c r="L135" s="163"/>
    </row>
    <row r="136" spans="2:12" ht="30" customHeight="1">
      <c r="B136" s="167"/>
      <c r="C136" s="123"/>
      <c r="D136" s="167"/>
      <c r="E136" s="167"/>
      <c r="F136" s="168"/>
      <c r="G136" s="168"/>
      <c r="H136" s="168"/>
      <c r="I136" s="168"/>
      <c r="J136" s="168"/>
      <c r="K136" s="168"/>
      <c r="L136" s="163"/>
    </row>
    <row r="137" spans="2:12" ht="30" customHeight="1">
      <c r="B137" s="218">
        <v>4.2</v>
      </c>
      <c r="C137" s="235" t="s">
        <v>8</v>
      </c>
      <c r="D137" s="218"/>
      <c r="E137" s="218"/>
      <c r="F137" s="219"/>
      <c r="G137" s="219">
        <f>SUM(G138:G141)</f>
        <v>2023</v>
      </c>
      <c r="H137" s="219"/>
      <c r="I137" s="219">
        <f t="shared" ref="I137" si="40">SUM(I138:I141)</f>
        <v>1400</v>
      </c>
      <c r="J137" s="219">
        <f>SUM(J138:J141)</f>
        <v>3423</v>
      </c>
      <c r="K137" s="219"/>
      <c r="L137" s="163"/>
    </row>
    <row r="138" spans="2:12" ht="30" customHeight="1">
      <c r="B138" s="160"/>
      <c r="C138" s="118" t="s">
        <v>138</v>
      </c>
      <c r="D138" s="160">
        <v>1</v>
      </c>
      <c r="E138" s="160" t="s">
        <v>86</v>
      </c>
      <c r="F138" s="161">
        <v>1080</v>
      </c>
      <c r="G138" s="166">
        <f>ROUND(SUM(F138*D138),0)</f>
        <v>1080</v>
      </c>
      <c r="H138" s="161">
        <v>800</v>
      </c>
      <c r="I138" s="162">
        <f t="shared" ref="I138:I140" si="41">ROUND(SUM(H138*D138),0)</f>
        <v>800</v>
      </c>
      <c r="J138" s="162">
        <f>ROUND(SUM(I138+G138),0)</f>
        <v>1880</v>
      </c>
      <c r="K138" s="161"/>
      <c r="L138" s="163"/>
    </row>
    <row r="139" spans="2:12" ht="30" customHeight="1">
      <c r="B139" s="165"/>
      <c r="C139" s="119" t="s">
        <v>110</v>
      </c>
      <c r="D139" s="165">
        <v>1</v>
      </c>
      <c r="E139" s="165" t="s">
        <v>71</v>
      </c>
      <c r="F139" s="166">
        <v>655</v>
      </c>
      <c r="G139" s="166">
        <f t="shared" ref="G139:G140" si="42">ROUND(SUM(F139*D139),0)</f>
        <v>655</v>
      </c>
      <c r="H139" s="166">
        <v>350</v>
      </c>
      <c r="I139" s="166">
        <f t="shared" si="41"/>
        <v>350</v>
      </c>
      <c r="J139" s="162">
        <f t="shared" ref="J139:J140" si="43">ROUND(SUM(I139+G139),0)</f>
        <v>1005</v>
      </c>
      <c r="K139" s="166"/>
      <c r="L139" s="163"/>
    </row>
    <row r="140" spans="2:12" ht="30" customHeight="1">
      <c r="B140" s="165"/>
      <c r="C140" s="119" t="s">
        <v>113</v>
      </c>
      <c r="D140" s="165">
        <v>1</v>
      </c>
      <c r="E140" s="165" t="s">
        <v>71</v>
      </c>
      <c r="F140" s="166">
        <v>288</v>
      </c>
      <c r="G140" s="166">
        <f t="shared" si="42"/>
        <v>288</v>
      </c>
      <c r="H140" s="166">
        <v>250</v>
      </c>
      <c r="I140" s="166">
        <f t="shared" si="41"/>
        <v>250</v>
      </c>
      <c r="J140" s="162">
        <f t="shared" si="43"/>
        <v>538</v>
      </c>
      <c r="K140" s="166"/>
      <c r="L140" s="163"/>
    </row>
    <row r="141" spans="2:12" ht="30" customHeight="1">
      <c r="B141" s="167"/>
      <c r="C141" s="123"/>
      <c r="D141" s="167"/>
      <c r="E141" s="167"/>
      <c r="F141" s="168"/>
      <c r="G141" s="168"/>
      <c r="H141" s="168"/>
      <c r="I141" s="168"/>
      <c r="J141" s="168"/>
      <c r="K141" s="168"/>
      <c r="L141" s="163"/>
    </row>
    <row r="142" spans="2:12" ht="30" customHeight="1">
      <c r="B142" s="218">
        <v>4.3</v>
      </c>
      <c r="C142" s="235" t="s">
        <v>6</v>
      </c>
      <c r="D142" s="218"/>
      <c r="E142" s="218"/>
      <c r="F142" s="219"/>
      <c r="G142" s="219">
        <f>SUM(G143:G153)</f>
        <v>8641</v>
      </c>
      <c r="H142" s="219"/>
      <c r="I142" s="219">
        <f>SUM(I143:I153)</f>
        <v>7903</v>
      </c>
      <c r="J142" s="219">
        <f>SUM(J143:J153)</f>
        <v>16544</v>
      </c>
      <c r="K142" s="219"/>
      <c r="L142" s="163"/>
    </row>
    <row r="143" spans="2:12" ht="30" customHeight="1">
      <c r="B143" s="160"/>
      <c r="C143" s="118" t="s">
        <v>111</v>
      </c>
      <c r="D143" s="160"/>
      <c r="E143" s="160"/>
      <c r="F143" s="161"/>
      <c r="G143" s="166"/>
      <c r="H143" s="161"/>
      <c r="I143" s="162"/>
      <c r="J143" s="162"/>
      <c r="K143" s="161"/>
      <c r="L143" s="163"/>
    </row>
    <row r="144" spans="2:12" ht="30" customHeight="1">
      <c r="B144" s="169"/>
      <c r="C144" s="223" t="s">
        <v>117</v>
      </c>
      <c r="D144" s="224">
        <v>7</v>
      </c>
      <c r="E144" s="225" t="s">
        <v>118</v>
      </c>
      <c r="F144" s="226">
        <v>14</v>
      </c>
      <c r="G144" s="227">
        <f>ROUND(F144*D144,2)</f>
        <v>98</v>
      </c>
      <c r="H144" s="228">
        <v>30</v>
      </c>
      <c r="I144" s="227">
        <f>ROUND(H144*D144,2)</f>
        <v>210</v>
      </c>
      <c r="J144" s="224">
        <f>G144+I144</f>
        <v>308</v>
      </c>
      <c r="K144" s="162"/>
      <c r="L144" s="163"/>
    </row>
    <row r="145" spans="2:12" ht="30" customHeight="1">
      <c r="B145" s="169"/>
      <c r="C145" s="223" t="s">
        <v>120</v>
      </c>
      <c r="D145" s="224">
        <v>28</v>
      </c>
      <c r="E145" s="225" t="s">
        <v>118</v>
      </c>
      <c r="F145" s="226">
        <v>22</v>
      </c>
      <c r="G145" s="227">
        <f>ROUND(F145*D145,2)</f>
        <v>616</v>
      </c>
      <c r="H145" s="228">
        <v>30</v>
      </c>
      <c r="I145" s="227">
        <f>ROUND(H145*D145,2)</f>
        <v>840</v>
      </c>
      <c r="J145" s="224">
        <f>G145+I145</f>
        <v>1456</v>
      </c>
      <c r="K145" s="162"/>
      <c r="L145" s="163"/>
    </row>
    <row r="146" spans="2:12" ht="30" customHeight="1">
      <c r="B146" s="169"/>
      <c r="C146" s="119" t="s">
        <v>112</v>
      </c>
      <c r="D146" s="165"/>
      <c r="E146" s="165"/>
      <c r="F146" s="166"/>
      <c r="G146" s="166"/>
      <c r="H146" s="166"/>
      <c r="I146" s="162"/>
      <c r="J146" s="162"/>
      <c r="K146" s="162"/>
      <c r="L146" s="163"/>
    </row>
    <row r="147" spans="2:12" ht="30" customHeight="1">
      <c r="B147" s="169"/>
      <c r="C147" s="223" t="s">
        <v>119</v>
      </c>
      <c r="D147" s="181">
        <v>19</v>
      </c>
      <c r="E147" s="182" t="s">
        <v>118</v>
      </c>
      <c r="F147" s="183">
        <v>39</v>
      </c>
      <c r="G147" s="184">
        <f>ROUND(F147*D147,2)</f>
        <v>741</v>
      </c>
      <c r="H147" s="185">
        <v>40</v>
      </c>
      <c r="I147" s="187">
        <f t="shared" ref="I147:I151" si="44">ROUND(SUM(H147*D147),0)</f>
        <v>760</v>
      </c>
      <c r="J147" s="181">
        <f>G147+I147</f>
        <v>1501</v>
      </c>
      <c r="K147" s="162"/>
      <c r="L147" s="163"/>
    </row>
    <row r="148" spans="2:12" ht="30" customHeight="1">
      <c r="B148" s="169"/>
      <c r="C148" s="223" t="s">
        <v>121</v>
      </c>
      <c r="D148" s="181">
        <v>2</v>
      </c>
      <c r="E148" s="182" t="s">
        <v>118</v>
      </c>
      <c r="F148" s="183">
        <v>138</v>
      </c>
      <c r="G148" s="184">
        <f>ROUND(F148*D148,2)</f>
        <v>276</v>
      </c>
      <c r="H148" s="185">
        <v>100</v>
      </c>
      <c r="I148" s="189">
        <f t="shared" si="44"/>
        <v>200</v>
      </c>
      <c r="J148" s="181">
        <f t="shared" ref="J148" si="45">G148+I148</f>
        <v>476</v>
      </c>
      <c r="K148" s="162"/>
      <c r="L148" s="163"/>
    </row>
    <row r="149" spans="2:12" ht="30" customHeight="1">
      <c r="B149" s="170"/>
      <c r="C149" s="121" t="s">
        <v>114</v>
      </c>
      <c r="D149" s="170">
        <v>1</v>
      </c>
      <c r="E149" s="165" t="s">
        <v>71</v>
      </c>
      <c r="F149" s="171">
        <v>1800</v>
      </c>
      <c r="G149" s="166">
        <f t="shared" ref="G149" si="46">ROUND(SUM(F149*D149),0)</f>
        <v>1800</v>
      </c>
      <c r="H149" s="171">
        <v>2500</v>
      </c>
      <c r="I149" s="187">
        <f t="shared" si="44"/>
        <v>2500</v>
      </c>
      <c r="J149" s="162">
        <f t="shared" ref="J149" si="47">ROUND(SUM(I149+G149),0)</f>
        <v>4300</v>
      </c>
      <c r="K149" s="171"/>
      <c r="L149" s="163"/>
    </row>
    <row r="150" spans="2:12" ht="30" customHeight="1">
      <c r="B150" s="170"/>
      <c r="C150" s="121" t="s">
        <v>115</v>
      </c>
      <c r="D150" s="170">
        <v>1</v>
      </c>
      <c r="E150" s="165" t="s">
        <v>71</v>
      </c>
      <c r="F150" s="171">
        <v>3015</v>
      </c>
      <c r="G150" s="166">
        <f t="shared" ref="G150:G151" si="48">ROUND(SUM(F150*D150),0)</f>
        <v>3015</v>
      </c>
      <c r="H150" s="171">
        <v>2400</v>
      </c>
      <c r="I150" s="189">
        <f t="shared" si="44"/>
        <v>2400</v>
      </c>
      <c r="J150" s="162">
        <f t="shared" ref="J150:J151" si="49">ROUND(SUM(I150+G150),0)</f>
        <v>5415</v>
      </c>
      <c r="K150" s="171"/>
      <c r="L150" s="163"/>
    </row>
    <row r="151" spans="2:12" ht="30" customHeight="1">
      <c r="B151" s="170"/>
      <c r="C151" s="121" t="s">
        <v>116</v>
      </c>
      <c r="D151" s="170">
        <v>1</v>
      </c>
      <c r="E151" s="165" t="s">
        <v>71</v>
      </c>
      <c r="F151" s="171">
        <v>1285</v>
      </c>
      <c r="G151" s="166">
        <f t="shared" si="48"/>
        <v>1285</v>
      </c>
      <c r="H151" s="171">
        <v>750</v>
      </c>
      <c r="I151" s="187">
        <f t="shared" si="44"/>
        <v>750</v>
      </c>
      <c r="J151" s="162">
        <f t="shared" si="49"/>
        <v>2035</v>
      </c>
      <c r="K151" s="171"/>
      <c r="L151" s="163"/>
    </row>
    <row r="152" spans="2:12" ht="30" customHeight="1">
      <c r="B152" s="170"/>
      <c r="C152" s="121" t="s">
        <v>139</v>
      </c>
      <c r="D152" s="170">
        <v>3</v>
      </c>
      <c r="E152" s="170" t="s">
        <v>133</v>
      </c>
      <c r="F152" s="171">
        <v>270</v>
      </c>
      <c r="G152" s="171">
        <f>ROUND(SUM(F152*D152),0)</f>
        <v>810</v>
      </c>
      <c r="H152" s="171">
        <v>81</v>
      </c>
      <c r="I152" s="190">
        <f>ROUND(SUM(H152*D152),0)</f>
        <v>243</v>
      </c>
      <c r="J152" s="187">
        <f>ROUND(SUM(I152+G152),0)</f>
        <v>1053</v>
      </c>
      <c r="K152" s="171"/>
      <c r="L152" s="163"/>
    </row>
    <row r="153" spans="2:12" ht="30" customHeight="1">
      <c r="B153" s="167"/>
      <c r="C153" s="123"/>
      <c r="D153" s="167"/>
      <c r="E153" s="167"/>
      <c r="F153" s="168"/>
      <c r="G153" s="168"/>
      <c r="H153" s="168"/>
      <c r="I153" s="168"/>
      <c r="J153" s="168"/>
      <c r="K153" s="168"/>
      <c r="L153" s="163"/>
    </row>
    <row r="154" spans="2:12" ht="30" customHeight="1" thickBot="1">
      <c r="B154" s="218"/>
      <c r="C154" s="232" t="s">
        <v>23</v>
      </c>
      <c r="D154" s="218"/>
      <c r="E154" s="218"/>
      <c r="F154" s="219"/>
      <c r="G154" s="233">
        <f>G98+G115+G126+G137+G142</f>
        <v>79849</v>
      </c>
      <c r="H154" s="233"/>
      <c r="I154" s="233">
        <f>I87+I98+I115+I126+I137+I142</f>
        <v>31265</v>
      </c>
      <c r="J154" s="233">
        <f>J87+J98+J115+J126+J137+J142</f>
        <v>111114</v>
      </c>
      <c r="K154" s="219"/>
      <c r="L154" s="163"/>
    </row>
    <row r="155" spans="2:12" ht="18.5" thickTop="1">
      <c r="B155" s="218"/>
      <c r="C155" s="232"/>
      <c r="D155" s="218"/>
      <c r="E155" s="218"/>
      <c r="F155" s="219"/>
      <c r="G155" s="219"/>
      <c r="H155" s="219"/>
      <c r="I155" s="219"/>
      <c r="J155" s="219"/>
      <c r="K155" s="219"/>
    </row>
    <row r="156" spans="2:12" ht="20">
      <c r="B156" s="238"/>
      <c r="C156" s="238"/>
      <c r="D156" s="238"/>
      <c r="E156" s="238"/>
      <c r="F156" s="239"/>
      <c r="G156" s="239"/>
      <c r="H156" s="239"/>
      <c r="I156" s="239"/>
      <c r="J156" s="239"/>
    </row>
    <row r="157" spans="2:12" ht="20">
      <c r="B157" s="238"/>
      <c r="C157" s="238"/>
      <c r="D157" s="238"/>
      <c r="E157" s="238"/>
      <c r="F157" s="239"/>
      <c r="G157" s="239"/>
      <c r="H157" s="239"/>
      <c r="I157" s="239"/>
      <c r="J157" s="239"/>
    </row>
    <row r="158" spans="2:12" ht="20">
      <c r="B158" s="238"/>
      <c r="C158" s="238"/>
      <c r="D158" s="238"/>
      <c r="E158" s="238"/>
      <c r="F158" s="239"/>
      <c r="G158" s="239"/>
      <c r="H158" s="239"/>
      <c r="I158" s="239"/>
      <c r="J158" s="239"/>
    </row>
  </sheetData>
  <mergeCells count="6">
    <mergeCell ref="C8:C9"/>
    <mergeCell ref="B8:B9"/>
    <mergeCell ref="B2:K2"/>
    <mergeCell ref="D7:J7"/>
    <mergeCell ref="D8:D9"/>
    <mergeCell ref="E8:E9"/>
  </mergeCells>
  <pageMargins left="0.34" right="0.17" top="0.15" bottom="1" header="0.5" footer="0.5"/>
  <pageSetup paperSize="9" scale="42" fitToWidth="0" fitToHeight="3" orientation="portrait" verticalDpi="598" r:id="rId1"/>
  <headerFooter>
    <oddFooter xml:space="preserve">&amp;L&amp;"Arial,Regular"&amp;12
&amp;C
</oddFooter>
  </headerFooter>
  <rowBreaks count="1" manualBreakCount="1">
    <brk id="5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17"/>
  <sheetViews>
    <sheetView workbookViewId="0">
      <selection activeCell="T12" sqref="T12"/>
    </sheetView>
  </sheetViews>
  <sheetFormatPr defaultColWidth="9" defaultRowHeight="20.149999999999999" customHeight="1"/>
  <cols>
    <col min="1" max="1" width="9.58203125" style="139" customWidth="1"/>
    <col min="2" max="2" width="20.58203125" style="139" customWidth="1"/>
    <col min="3" max="3" width="30.58203125" style="139" customWidth="1"/>
    <col min="4" max="4" width="20.58203125" style="139" customWidth="1"/>
    <col min="5" max="5" width="9.58203125" style="139" customWidth="1"/>
    <col min="6" max="18" width="9" style="139"/>
    <col min="19" max="19" width="9.83203125" style="139" bestFit="1" customWidth="1"/>
    <col min="20" max="16384" width="9" style="139"/>
  </cols>
  <sheetData>
    <row r="1" spans="1:4" ht="20.149999999999999" customHeight="1" thickTop="1" thickBot="1">
      <c r="A1" s="138"/>
      <c r="B1" s="267" t="s">
        <v>143</v>
      </c>
      <c r="C1" s="268"/>
      <c r="D1" s="269"/>
    </row>
    <row r="2" spans="1:4" ht="20.149999999999999" customHeight="1" thickTop="1">
      <c r="A2" s="138"/>
      <c r="B2" s="140"/>
      <c r="C2" s="140"/>
      <c r="D2" s="140"/>
    </row>
    <row r="3" spans="1:4" ht="20.149999999999999" customHeight="1">
      <c r="A3" s="138"/>
      <c r="B3" s="141" t="s">
        <v>144</v>
      </c>
      <c r="C3" s="142" t="s">
        <v>145</v>
      </c>
      <c r="D3" s="143">
        <v>0.1</v>
      </c>
    </row>
    <row r="4" spans="1:4" ht="20.149999999999999" customHeight="1">
      <c r="A4" s="138"/>
      <c r="B4" s="144"/>
      <c r="C4" s="142" t="s">
        <v>146</v>
      </c>
      <c r="D4" s="143">
        <v>0.05</v>
      </c>
    </row>
    <row r="5" spans="1:4" ht="20.149999999999999" customHeight="1">
      <c r="A5" s="138"/>
      <c r="B5" s="144"/>
      <c r="C5" s="142" t="s">
        <v>147</v>
      </c>
      <c r="D5" s="143">
        <v>7.0000000000000007E-2</v>
      </c>
    </row>
    <row r="6" spans="1:4" ht="20.149999999999999" customHeight="1">
      <c r="A6" s="138"/>
      <c r="B6" s="145"/>
      <c r="C6" s="142" t="s">
        <v>148</v>
      </c>
      <c r="D6" s="143">
        <v>7.0000000000000007E-2</v>
      </c>
    </row>
    <row r="7" spans="1:4" ht="20.149999999999999" customHeight="1" thickBot="1">
      <c r="A7" s="138"/>
      <c r="B7" s="145"/>
      <c r="C7" s="145"/>
      <c r="D7" s="145"/>
    </row>
    <row r="8" spans="1:4" ht="20.149999999999999" customHeight="1" thickTop="1" thickBot="1">
      <c r="A8" s="146"/>
      <c r="B8" s="267" t="s">
        <v>143</v>
      </c>
      <c r="C8" s="268"/>
      <c r="D8" s="269"/>
    </row>
    <row r="9" spans="1:4" ht="20.149999999999999" customHeight="1" thickTop="1">
      <c r="A9" s="146"/>
      <c r="B9" s="140"/>
      <c r="C9" s="140"/>
      <c r="D9" s="140"/>
    </row>
    <row r="10" spans="1:4" ht="20.149999999999999" customHeight="1">
      <c r="A10" s="147"/>
      <c r="B10" s="270" t="s">
        <v>149</v>
      </c>
      <c r="C10" s="270"/>
      <c r="D10" s="270"/>
    </row>
    <row r="11" spans="1:4" ht="20.149999999999999" customHeight="1">
      <c r="A11" s="147"/>
      <c r="B11" s="148" t="s">
        <v>150</v>
      </c>
      <c r="C11" s="148" t="s">
        <v>151</v>
      </c>
      <c r="D11" s="148" t="s">
        <v>152</v>
      </c>
    </row>
    <row r="12" spans="1:4" ht="20.149999999999999" customHeight="1">
      <c r="A12" s="147"/>
      <c r="B12" s="149" t="s">
        <v>153</v>
      </c>
      <c r="C12" s="150" t="s">
        <v>154</v>
      </c>
      <c r="D12" s="151">
        <f>'ปร.4 R1'!K13</f>
        <v>2819154</v>
      </c>
    </row>
    <row r="13" spans="1:4" ht="20.149999999999999" customHeight="1">
      <c r="A13" s="147"/>
      <c r="B13" s="149" t="s">
        <v>155</v>
      </c>
      <c r="C13" s="150" t="s">
        <v>156</v>
      </c>
      <c r="D13" s="151">
        <v>2000000</v>
      </c>
    </row>
    <row r="14" spans="1:4" ht="20.149999999999999" customHeight="1">
      <c r="A14" s="147"/>
      <c r="B14" s="149" t="s">
        <v>157</v>
      </c>
      <c r="C14" s="150" t="s">
        <v>158</v>
      </c>
      <c r="D14" s="151">
        <v>5000000</v>
      </c>
    </row>
    <row r="15" spans="1:4" ht="20.149999999999999" customHeight="1">
      <c r="A15" s="147"/>
      <c r="B15" s="149" t="s">
        <v>159</v>
      </c>
      <c r="C15" s="150" t="s">
        <v>160</v>
      </c>
      <c r="D15" s="152">
        <v>1.3026</v>
      </c>
    </row>
    <row r="16" spans="1:4" ht="20.149999999999999" customHeight="1">
      <c r="A16" s="147"/>
      <c r="B16" s="149" t="s">
        <v>161</v>
      </c>
      <c r="C16" s="150" t="s">
        <v>162</v>
      </c>
      <c r="D16" s="152">
        <v>1.2986</v>
      </c>
    </row>
    <row r="17" spans="1:4" ht="20.149999999999999" customHeight="1">
      <c r="A17" s="147"/>
      <c r="B17" s="271" t="s">
        <v>163</v>
      </c>
      <c r="C17" s="271"/>
      <c r="D17" s="153">
        <f>+ROUNDDOWN(D15-((D15-D16)*(D12-D13)/(D14-D13)),4)</f>
        <v>1.3015000000000001</v>
      </c>
    </row>
  </sheetData>
  <mergeCells count="4">
    <mergeCell ref="B1:D1"/>
    <mergeCell ref="B8:D8"/>
    <mergeCell ref="B10:D10"/>
    <mergeCell ref="B17:C17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ปร.6</vt:lpstr>
      <vt:lpstr>ปร.5 R1</vt:lpstr>
      <vt:lpstr>ปร.4 R1</vt:lpstr>
      <vt:lpstr>Factor-F</vt:lpstr>
      <vt:lpstr>'ปร.4 R1'!Print_Area</vt:lpstr>
      <vt:lpstr>'ปร.5 R1'!Print_Area</vt:lpstr>
      <vt:lpstr>ปร.6!Print_Area</vt:lpstr>
      <vt:lpstr>'ปร.4 R1'!Print_Titles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LERTSAK LERTASSAWARAT</dc:creator>
  <cp:lastModifiedBy>Suchada Sawat</cp:lastModifiedBy>
  <cp:lastPrinted>2026-03-12T08:21:47Z</cp:lastPrinted>
  <dcterms:created xsi:type="dcterms:W3CDTF">2024-08-28T07:54:34Z</dcterms:created>
  <dcterms:modified xsi:type="dcterms:W3CDTF">2026-03-23T04:16:56Z</dcterms:modified>
</cp:coreProperties>
</file>