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12 งานของนิคมฯแก่งคอย\01 ปรับปรุงระบบประปา สนก\Phase 2\การยื่นครั้งที่ 2\"/>
    </mc:Choice>
  </mc:AlternateContent>
  <bookViews>
    <workbookView xWindow="-108" yWindow="-108" windowWidth="23256" windowHeight="12576" tabRatio="749"/>
  </bookViews>
  <sheets>
    <sheet name="BOQ" sheetId="204" r:id="rId1"/>
    <sheet name="เฟส 2 หลังคา+เขื่อนกันคลื่น" sheetId="127" state="hidden" r:id="rId2"/>
    <sheet name="แผนงบก่อสร้าง" sheetId="135" state="hidden" r:id="rId3"/>
    <sheet name="port compare" sheetId="123" state="hidden" r:id="rId4"/>
    <sheet name="ปร.1 WAVE SCREEN" sheetId="128" state="hidden" r:id="rId5"/>
    <sheet name="ปร.1 กำแพง" sheetId="130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>#REF!</definedName>
    <definedName name="\a">#REF!</definedName>
    <definedName name="\z">#REF!</definedName>
    <definedName name="_" localSheetId="3">'[1]ราคาต่อหน่วย2-9'!#REF!</definedName>
    <definedName name="_" localSheetId="1">'[1]ราคาต่อหน่วย2-9'!#REF!</definedName>
    <definedName name="_" localSheetId="2">'[1]ราคาต่อหน่วย2-9'!#REF!</definedName>
    <definedName name="_" localSheetId="4">'[1]ราคาต่อหน่วย2-9'!#REF!</definedName>
    <definedName name="_" localSheetId="5">'[1]ราคาต่อหน่วย2-9'!#REF!</definedName>
    <definedName name="_">'[1]ราคาต่อหน่วย2-9'!#REF!</definedName>
    <definedName name="_____________________TT104">#REF!</definedName>
    <definedName name="____________________TT104">#REF!</definedName>
    <definedName name="___________________TT104">#REF!</definedName>
    <definedName name="__________________TT104">#REF!</definedName>
    <definedName name="_________________TT104">#REF!</definedName>
    <definedName name="________________TT104">#REF!</definedName>
    <definedName name="_______________TT104">#REF!</definedName>
    <definedName name="______________TT104">#REF!</definedName>
    <definedName name="_____________TT104">#REF!</definedName>
    <definedName name="____________TT104">#REF!</definedName>
    <definedName name="___________TT104" localSheetId="2">#REF!</definedName>
    <definedName name="___________TT104">#REF!</definedName>
    <definedName name="__________TT104" localSheetId="2">#REF!</definedName>
    <definedName name="__________TT104" localSheetId="5">#REF!</definedName>
    <definedName name="__________TT104">#REF!</definedName>
    <definedName name="_________TT104" localSheetId="2">#REF!</definedName>
    <definedName name="_________TT104" localSheetId="5">#REF!</definedName>
    <definedName name="_________TT104">#REF!</definedName>
    <definedName name="________Pm2544">#REF!</definedName>
    <definedName name="________TT104" localSheetId="1">#REF!</definedName>
    <definedName name="________TT104" localSheetId="2">#REF!</definedName>
    <definedName name="________TT104" localSheetId="4">#REF!</definedName>
    <definedName name="________TT104" localSheetId="5">#REF!</definedName>
    <definedName name="________TT104">#REF!</definedName>
    <definedName name="_______ml1">#REF!</definedName>
    <definedName name="_______Pm2544">#REF!</definedName>
    <definedName name="_______sp1">#REF!</definedName>
    <definedName name="_______tc1">#REF!</definedName>
    <definedName name="_______TT104" localSheetId="1">#REF!</definedName>
    <definedName name="_______TT104" localSheetId="2">#REF!</definedName>
    <definedName name="_______TT104" localSheetId="5">#REF!</definedName>
    <definedName name="_______TT104">#REF!</definedName>
    <definedName name="______ml1">#REF!</definedName>
    <definedName name="______sp1">#REF!</definedName>
    <definedName name="______tc1">#REF!</definedName>
    <definedName name="______TT104" localSheetId="1">#REF!</definedName>
    <definedName name="______TT104" localSheetId="2">#REF!</definedName>
    <definedName name="______TT104" localSheetId="5">#REF!</definedName>
    <definedName name="______TT104">#REF!</definedName>
    <definedName name="_____ml1">#REF!</definedName>
    <definedName name="_____Pm2544">#REF!</definedName>
    <definedName name="_____sp1">#REF!</definedName>
    <definedName name="_____tc1">#REF!</definedName>
    <definedName name="_____TT104" localSheetId="1">#REF!</definedName>
    <definedName name="_____TT104" localSheetId="2">#REF!</definedName>
    <definedName name="_____TT104" localSheetId="5">#REF!</definedName>
    <definedName name="_____TT104">#REF!</definedName>
    <definedName name="____ml1">#REF!</definedName>
    <definedName name="____Pm2544">#REF!</definedName>
    <definedName name="____sp1">#REF!</definedName>
    <definedName name="____tc1">#REF!</definedName>
    <definedName name="____TT104" localSheetId="1">#REF!</definedName>
    <definedName name="____TT104" localSheetId="2">#REF!</definedName>
    <definedName name="____TT104" localSheetId="5">#REF!</definedName>
    <definedName name="____TT104">#REF!</definedName>
    <definedName name="___ml1">#REF!</definedName>
    <definedName name="___Pm2544">#REF!</definedName>
    <definedName name="___sp1">#REF!</definedName>
    <definedName name="___tc1">#REF!</definedName>
    <definedName name="___TT104" localSheetId="1">#REF!</definedName>
    <definedName name="___TT104" localSheetId="2">#REF!</definedName>
    <definedName name="___TT104" localSheetId="5">#REF!</definedName>
    <definedName name="___TT104">#REF!</definedName>
    <definedName name="__ml1">#REF!</definedName>
    <definedName name="__Pm2544">#REF!</definedName>
    <definedName name="__SD30">[2]ข้อมูลวัสดุและค่าดำเนินการ!$J$8</definedName>
    <definedName name="__sp1">#REF!</definedName>
    <definedName name="__tc1">#REF!</definedName>
    <definedName name="__TT104" localSheetId="1">#REF!</definedName>
    <definedName name="__TT104" localSheetId="2">#REF!</definedName>
    <definedName name="__TT104" localSheetId="5">#REF!</definedName>
    <definedName name="__TT104">#REF!</definedName>
    <definedName name="_axl1000">[3]บาน_เครื่องยก!$G$97</definedName>
    <definedName name="_axl1500">[3]บาน_เครื่องยก!$I$97</definedName>
    <definedName name="_axl2000">[3]บาน_เครื่องยก!$K$97</definedName>
    <definedName name="_axl2500">[3]บาน_เครื่องยก!$M$97</definedName>
    <definedName name="_axl500">[3]บาน_เครื่องยก!$E$97</definedName>
    <definedName name="_dai100">[3]บาน_เครื่องยก!$M$19</definedName>
    <definedName name="_dai20">[3]บาน_เครื่องยก!$E$19</definedName>
    <definedName name="_dai40">[3]บาน_เครื่องยก!$G$19</definedName>
    <definedName name="_dai60">[3]บาน_เครื่องยก!$I$19</definedName>
    <definedName name="_dai80">[3]บาน_เครื่องยก!$K$19</definedName>
    <definedName name="_Key1" hidden="1">#REF!</definedName>
    <definedName name="_ml1">#REF!</definedName>
    <definedName name="_Order1" hidden="1">0</definedName>
    <definedName name="_Order2" hidden="1">0</definedName>
    <definedName name="_Pm2544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Sort" hidden="1">#REF!</definedName>
    <definedName name="_sp1">#REF!</definedName>
    <definedName name="_TA1050">#REF!</definedName>
    <definedName name="_TA1150">#REF!</definedName>
    <definedName name="_TA1250">#REF!</definedName>
    <definedName name="_TA1350">#REF!</definedName>
    <definedName name="_TA1450">#REF!</definedName>
    <definedName name="_TA1550">#REF!</definedName>
    <definedName name="_TA1650">#REF!</definedName>
    <definedName name="_TA1750">#REF!</definedName>
    <definedName name="_TA1850">#REF!</definedName>
    <definedName name="_TA1950">#REF!</definedName>
    <definedName name="_TA850">#REF!</definedName>
    <definedName name="_TA950">#REF!</definedName>
    <definedName name="_tb001">[3]อาคาร!$M$9:$O$33</definedName>
    <definedName name="_tb002">[3]อาคาร!$L$9:$N$33</definedName>
    <definedName name="_tb100">[3]งานทาง!$Q$7:$S$27</definedName>
    <definedName name="_tb1000">[4]คำนวณค่าขนส่ง!$J$6:$K$30</definedName>
    <definedName name="_tb104">[3]งานทาง!$V$10:$X$46</definedName>
    <definedName name="_tb105">[3]งานทาง!$U$10:$W$46</definedName>
    <definedName name="_tb106">[3]งานทาง!$AA$10:$AF$46</definedName>
    <definedName name="_tb107">[3]งานทาง!$Z$10:$AE$46</definedName>
    <definedName name="_tb200">[3]สะพาน_ท่อเหลี่ยม!$M$9:$O$49</definedName>
    <definedName name="_tb201">[3]สะพาน_ท่อเหลี่ยม!$L$9:$N$49</definedName>
    <definedName name="_TB3">#REF!</definedName>
    <definedName name="_TB4">[5]InputEstimate!$B$4:$H$78</definedName>
    <definedName name="_TB44">#REF!</definedName>
    <definedName name="_tb5">#REF!</definedName>
    <definedName name="_tc1">#REF!</definedName>
    <definedName name="_TC10851">#REF!</definedName>
    <definedName name="_TC10951">#REF!</definedName>
    <definedName name="_TC11051">#REF!</definedName>
    <definedName name="_TC11151">#REF!</definedName>
    <definedName name="_TC11251">#REF!</definedName>
    <definedName name="_TC11351">#REF!</definedName>
    <definedName name="_TC11451">#REF!</definedName>
    <definedName name="_TC11551">#REF!</definedName>
    <definedName name="_TC11651">#REF!</definedName>
    <definedName name="_TC11751">#REF!</definedName>
    <definedName name="_TC11851">#REF!</definedName>
    <definedName name="_TC11951">#REF!</definedName>
    <definedName name="_TC20853">#REF!</definedName>
    <definedName name="_TC20953">#REF!</definedName>
    <definedName name="_TC21053">#REF!</definedName>
    <definedName name="_TC21153">#REF!</definedName>
    <definedName name="_TC21253">#REF!</definedName>
    <definedName name="_TC21353">#REF!</definedName>
    <definedName name="_TC21453">#REF!</definedName>
    <definedName name="_TC21553">#REF!</definedName>
    <definedName name="_TC21653">#REF!</definedName>
    <definedName name="_TC21753">#REF!</definedName>
    <definedName name="_TC21853">#REF!</definedName>
    <definedName name="_TC21953">#REF!</definedName>
    <definedName name="_TCA0852">#REF!</definedName>
    <definedName name="_TCA0952">#REF!</definedName>
    <definedName name="_TCA1052">#REF!</definedName>
    <definedName name="_TCA1152">#REF!</definedName>
    <definedName name="_TCA1252">#REF!</definedName>
    <definedName name="_TCA1352">#REF!</definedName>
    <definedName name="_TCA1452">#REF!</definedName>
    <definedName name="_TCA1552">#REF!</definedName>
    <definedName name="_TCA1652">#REF!</definedName>
    <definedName name="_TCA1752">#REF!</definedName>
    <definedName name="_TCA1852">#REF!</definedName>
    <definedName name="_TCA1952">#REF!</definedName>
    <definedName name="_TT104" localSheetId="3">#REF!</definedName>
    <definedName name="_TT104" localSheetId="1">#REF!</definedName>
    <definedName name="_TT104" localSheetId="2">#REF!</definedName>
    <definedName name="_TT104" localSheetId="5">#REF!</definedName>
    <definedName name="_TT104">#REF!</definedName>
    <definedName name="A" localSheetId="3">'[6]---'!#REF!</definedName>
    <definedName name="A" localSheetId="1">'[6]---'!#REF!</definedName>
    <definedName name="A" localSheetId="2">'[6]---'!#REF!</definedName>
    <definedName name="A" localSheetId="4">'[6]---'!#REF!</definedName>
    <definedName name="A" localSheetId="5">'[6]---'!#REF!</definedName>
    <definedName name="A">'[6]---'!#REF!</definedName>
    <definedName name="aa">#REF!</definedName>
    <definedName name="acc_fto">[7]!acc_fto</definedName>
    <definedName name="ACW">#REF!</definedName>
    <definedName name="AT">#REF!</definedName>
    <definedName name="ATF">#REF!</definedName>
    <definedName name="ATH">#REF!</definedName>
    <definedName name="ATJ">#REF!</definedName>
    <definedName name="ATS">#REF!</definedName>
    <definedName name="AV.SP">#REF!</definedName>
    <definedName name="av1.sp">#REF!</definedName>
    <definedName name="B" localSheetId="3">#REF!</definedName>
    <definedName name="B" localSheetId="1">#REF!</definedName>
    <definedName name="B" localSheetId="2">#REF!</definedName>
    <definedName name="B" localSheetId="4">#REF!</definedName>
    <definedName name="B" localSheetId="5">#REF!</definedName>
    <definedName name="B">#REF!</definedName>
    <definedName name="b1a" localSheetId="3">[8]unitcost!#REF!</definedName>
    <definedName name="b1a" localSheetId="1">[8]unitcost!#REF!</definedName>
    <definedName name="b1a" localSheetId="4">[8]unitcost!#REF!</definedName>
    <definedName name="b1a" localSheetId="5">[8]unitcost!#REF!</definedName>
    <definedName name="b1a">[8]unitcost!#REF!</definedName>
    <definedName name="b1d" localSheetId="3">[8]unitcost!#REF!</definedName>
    <definedName name="b1d" localSheetId="1">[8]unitcost!#REF!</definedName>
    <definedName name="b1d" localSheetId="4">[8]unitcost!#REF!</definedName>
    <definedName name="b1d" localSheetId="5">[8]unitcost!#REF!</definedName>
    <definedName name="b1d">[8]unitcost!#REF!</definedName>
    <definedName name="b1l" localSheetId="3">[8]unitcost!#REF!</definedName>
    <definedName name="b1l" localSheetId="1">[8]unitcost!#REF!</definedName>
    <definedName name="b1l" localSheetId="4">[8]unitcost!#REF!</definedName>
    <definedName name="b1l" localSheetId="5">[8]unitcost!#REF!</definedName>
    <definedName name="b1l">[8]unitcost!#REF!</definedName>
    <definedName name="b2a" localSheetId="3">[8]unitcost!#REF!</definedName>
    <definedName name="b2a" localSheetId="1">[8]unitcost!#REF!</definedName>
    <definedName name="b2a" localSheetId="4">[8]unitcost!#REF!</definedName>
    <definedName name="b2a" localSheetId="5">[8]unitcost!#REF!</definedName>
    <definedName name="b2a">[8]unitcost!#REF!</definedName>
    <definedName name="b2d" localSheetId="3">[8]unitcost!#REF!</definedName>
    <definedName name="b2d" localSheetId="1">[8]unitcost!#REF!</definedName>
    <definedName name="b2d" localSheetId="4">[8]unitcost!#REF!</definedName>
    <definedName name="b2d" localSheetId="5">[8]unitcost!#REF!</definedName>
    <definedName name="b2d">[8]unitcost!#REF!</definedName>
    <definedName name="b2l" localSheetId="3">[8]unitcost!#REF!</definedName>
    <definedName name="b2l" localSheetId="1">[8]unitcost!#REF!</definedName>
    <definedName name="b2l" localSheetId="4">[8]unitcost!#REF!</definedName>
    <definedName name="b2l" localSheetId="5">[8]unitcost!#REF!</definedName>
    <definedName name="b2l">[8]unitcost!#REF!</definedName>
    <definedName name="b3a" localSheetId="3">[8]unitcost!#REF!</definedName>
    <definedName name="b3a" localSheetId="1">[8]unitcost!#REF!</definedName>
    <definedName name="b3a" localSheetId="4">[8]unitcost!#REF!</definedName>
    <definedName name="b3a" localSheetId="5">[8]unitcost!#REF!</definedName>
    <definedName name="b3a">[8]unitcost!#REF!</definedName>
    <definedName name="b3d" localSheetId="3">[8]unitcost!#REF!</definedName>
    <definedName name="b3d" localSheetId="1">[8]unitcost!#REF!</definedName>
    <definedName name="b3d" localSheetId="4">[8]unitcost!#REF!</definedName>
    <definedName name="b3d" localSheetId="5">[8]unitcost!#REF!</definedName>
    <definedName name="b3d">[8]unitcost!#REF!</definedName>
    <definedName name="b3l" localSheetId="3">[8]unitcost!#REF!</definedName>
    <definedName name="b3l" localSheetId="1">[8]unitcost!#REF!</definedName>
    <definedName name="b3l" localSheetId="4">[8]unitcost!#REF!</definedName>
    <definedName name="b3l" localSheetId="5">[8]unitcost!#REF!</definedName>
    <definedName name="b3l">[8]unitcost!#REF!</definedName>
    <definedName name="b4a" localSheetId="3">[8]unitcost!#REF!</definedName>
    <definedName name="b4a" localSheetId="1">[8]unitcost!#REF!</definedName>
    <definedName name="b4a" localSheetId="4">[8]unitcost!#REF!</definedName>
    <definedName name="b4a" localSheetId="5">[8]unitcost!#REF!</definedName>
    <definedName name="b4a">[8]unitcost!#REF!</definedName>
    <definedName name="b4d" localSheetId="3">[8]unitcost!#REF!</definedName>
    <definedName name="b4d" localSheetId="1">[8]unitcost!#REF!</definedName>
    <definedName name="b4d" localSheetId="4">[8]unitcost!#REF!</definedName>
    <definedName name="b4d" localSheetId="5">[8]unitcost!#REF!</definedName>
    <definedName name="b4d">[8]unitcost!#REF!</definedName>
    <definedName name="b4l" localSheetId="3">[8]unitcost!#REF!</definedName>
    <definedName name="b4l" localSheetId="1">[8]unitcost!#REF!</definedName>
    <definedName name="b4l" localSheetId="4">[8]unitcost!#REF!</definedName>
    <definedName name="b4l" localSheetId="5">[8]unitcost!#REF!</definedName>
    <definedName name="b4l">[8]unitcost!#REF!</definedName>
    <definedName name="b5a" localSheetId="3">[8]unitcost!#REF!</definedName>
    <definedName name="b5a" localSheetId="1">[8]unitcost!#REF!</definedName>
    <definedName name="b5a" localSheetId="4">[8]unitcost!#REF!</definedName>
    <definedName name="b5a" localSheetId="5">[8]unitcost!#REF!</definedName>
    <definedName name="b5a">[8]unitcost!#REF!</definedName>
    <definedName name="b5d" localSheetId="3">[8]unitcost!#REF!</definedName>
    <definedName name="b5d" localSheetId="1">[8]unitcost!#REF!</definedName>
    <definedName name="b5d" localSheetId="4">[8]unitcost!#REF!</definedName>
    <definedName name="b5d" localSheetId="5">[8]unitcost!#REF!</definedName>
    <definedName name="b5d">[8]unitcost!#REF!</definedName>
    <definedName name="b5l" localSheetId="3">[8]unitcost!#REF!</definedName>
    <definedName name="b5l" localSheetId="1">[8]unitcost!#REF!</definedName>
    <definedName name="b5l" localSheetId="4">[8]unitcost!#REF!</definedName>
    <definedName name="b5l" localSheetId="5">[8]unitcost!#REF!</definedName>
    <definedName name="b5l">[8]unitcost!#REF!</definedName>
    <definedName name="b6a" localSheetId="3">[8]unitcost!#REF!</definedName>
    <definedName name="b6a" localSheetId="1">[8]unitcost!#REF!</definedName>
    <definedName name="b6a" localSheetId="4">[8]unitcost!#REF!</definedName>
    <definedName name="b6a" localSheetId="5">[8]unitcost!#REF!</definedName>
    <definedName name="b6a">[8]unitcost!#REF!</definedName>
    <definedName name="b6d" localSheetId="3">[8]unitcost!#REF!</definedName>
    <definedName name="b6d" localSheetId="1">[8]unitcost!#REF!</definedName>
    <definedName name="b6d" localSheetId="4">[8]unitcost!#REF!</definedName>
    <definedName name="b6d" localSheetId="5">[8]unitcost!#REF!</definedName>
    <definedName name="b6d">[8]unitcost!#REF!</definedName>
    <definedName name="b6l" localSheetId="3">[8]unitcost!#REF!</definedName>
    <definedName name="b6l" localSheetId="1">[8]unitcost!#REF!</definedName>
    <definedName name="b6l" localSheetId="4">[8]unitcost!#REF!</definedName>
    <definedName name="b6l" localSheetId="5">[8]unitcost!#REF!</definedName>
    <definedName name="b6l">[8]unitcost!#REF!</definedName>
    <definedName name="b7a" localSheetId="3">[8]unitcost!#REF!</definedName>
    <definedName name="b7a" localSheetId="1">[8]unitcost!#REF!</definedName>
    <definedName name="b7a" localSheetId="4">[8]unitcost!#REF!</definedName>
    <definedName name="b7a" localSheetId="5">[8]unitcost!#REF!</definedName>
    <definedName name="b7a">[8]unitcost!#REF!</definedName>
    <definedName name="b7d" localSheetId="3">[8]unitcost!#REF!</definedName>
    <definedName name="b7d" localSheetId="1">[8]unitcost!#REF!</definedName>
    <definedName name="b7d" localSheetId="4">[8]unitcost!#REF!</definedName>
    <definedName name="b7d" localSheetId="5">[8]unitcost!#REF!</definedName>
    <definedName name="b7d">[8]unitcost!#REF!</definedName>
    <definedName name="b7l" localSheetId="3">[8]unitcost!#REF!</definedName>
    <definedName name="b7l" localSheetId="1">[8]unitcost!#REF!</definedName>
    <definedName name="b7l" localSheetId="4">[8]unitcost!#REF!</definedName>
    <definedName name="b7l" localSheetId="5">[8]unitcost!#REF!</definedName>
    <definedName name="b7l">[8]unitcost!#REF!</definedName>
    <definedName name="BA">#REF!</definedName>
    <definedName name="BB">#REF!</definedName>
    <definedName name="bd">'[9]Cal Fto'!#REF!</definedName>
    <definedName name="BD.">#REF!</definedName>
    <definedName name="bd_1">#REF!</definedName>
    <definedName name="Bensil">[10]MachineB!$B$6:$C$30</definedName>
    <definedName name="BG">#REF!</definedName>
    <definedName name="BL">#REF!</definedName>
    <definedName name="Bm">#REF!</definedName>
    <definedName name="BOne">#REF!</definedName>
    <definedName name="box1.5_2">[3]บาน_เครื่องยก!$E$43</definedName>
    <definedName name="box2_2">[3]บาน_เครื่องยก!$G$43</definedName>
    <definedName name="box2_3">[3]บาน_เครื่องยก!$I$43</definedName>
    <definedName name="box2_4">[3]บาน_เครื่องยก!$K$43</definedName>
    <definedName name="box3_4">[3]บาน_เครื่องยก!$M$43</definedName>
    <definedName name="BR">#REF!</definedName>
    <definedName name="bu">#REF!</definedName>
    <definedName name="BU.">#REF!</definedName>
    <definedName name="Button22_Click">[11]!Button22_Click</definedName>
    <definedName name="Button3_Click">[11]!Button3_Click</definedName>
    <definedName name="BZ">#REF!</definedName>
    <definedName name="c.">#REF!</definedName>
    <definedName name="ChangeFarmTurnOutA">[12]!ChangeFarmTurnOutA</definedName>
    <definedName name="ChangeFTOB">[12]!ChangeFTOB</definedName>
    <definedName name="check_ele7_8_ele3">[13]!check_ele7_8_ele3</definedName>
    <definedName name="CheckCal">[14]!CheckCal</definedName>
    <definedName name="ChkDrpCal">[15]!ChkDrpCal</definedName>
    <definedName name="ChkRdCr">[13]!ChkRdCr</definedName>
    <definedName name="Cnl">#REF!</definedName>
    <definedName name="collar">[0]!collar</definedName>
    <definedName name="control">[16]!control</definedName>
    <definedName name="ControlWorkingOfProgram">[17]!ControlWorkingOfProgram</definedName>
    <definedName name="CR">#REF!</definedName>
    <definedName name="CT">#REF!</definedName>
    <definedName name="Culvert">[18]!Culvert</definedName>
    <definedName name="CV">#REF!</definedName>
    <definedName name="d">#REF!</definedName>
    <definedName name="d_1">#N/A</definedName>
    <definedName name="d5l" localSheetId="3">[8]unitcost!#REF!</definedName>
    <definedName name="d5l" localSheetId="1">[8]unitcost!#REF!</definedName>
    <definedName name="d5l" localSheetId="4">[8]unitcost!#REF!</definedName>
    <definedName name="d5l" localSheetId="5">[8]unitcost!#REF!</definedName>
    <definedName name="d5l">[8]unitcost!#REF!</definedName>
    <definedName name="data_chk_rd_cr">[13]!data_chk_rd_cr</definedName>
    <definedName name="data_chkrc">#N/A</definedName>
    <definedName name="data_fto">[19]no_fto!data_fto</definedName>
    <definedName name="data_road">[20]Control!data_road</definedName>
    <definedName name="_xlnm.Database">#REF!</definedName>
    <definedName name="DataCheck">[14]!DataCheck</definedName>
    <definedName name="DataChkDrp">[15]!DataChkDrp</definedName>
    <definedName name="DataChkRdCr">[16]!DataChkRdCr</definedName>
    <definedName name="DataCulvert">[18]!DataCulvert</definedName>
    <definedName name="DataFto">[21]!DataFto</definedName>
    <definedName name="DataHead">[22]!DataHead</definedName>
    <definedName name="DataInputOfDesign.ControlWorkingOfProgram">[14]!DataInputOfDesign.ControlWorkingOfProgram</definedName>
    <definedName name="DataInputOfDesign.MainControl">[23]!DataInputOfDesign.MainControl</definedName>
    <definedName name="DataPile">[24]!DataPile</definedName>
    <definedName name="DataReinforce">#N/A</definedName>
    <definedName name="DataRoad">[25]!DataRoad</definedName>
    <definedName name="DataTail">[26]!DataTail</definedName>
    <definedName name="DataWalkBrid">[27]!DataWalkBrid</definedName>
    <definedName name="DeleteDetailDesign">[28]!DeleteDetailDesign</definedName>
    <definedName name="DeleteSheet">[24]!DeleteSheet</definedName>
    <definedName name="dig">'[1]ราคาต่อหน่วย2-9'!$Q$2341</definedName>
    <definedName name="DS">#REF!</definedName>
    <definedName name="DT">#REF!</definedName>
    <definedName name="dzd">[13]!'[pro-chkrc].F_trial'</definedName>
    <definedName name="e">#REF!</definedName>
    <definedName name="EL.1">'[9]Cal Fto'!#REF!</definedName>
    <definedName name="EL.10">'[9]Cal Fto'!#REF!</definedName>
    <definedName name="EL.11">#REF!</definedName>
    <definedName name="EL.2">'[9]Cal Fto'!#REF!</definedName>
    <definedName name="EL.3">'[9]Cal Fto'!#REF!</definedName>
    <definedName name="EL.4">'[9]Cal Fto'!#REF!</definedName>
    <definedName name="EL.5">'[9]Cal Fto'!#REF!</definedName>
    <definedName name="EL.6">'[9]Cal Fto'!#REF!</definedName>
    <definedName name="EL.7">'[9]Cal Fto'!#REF!</definedName>
    <definedName name="EL.8">'[9]Cal Fto'!#REF!</definedName>
    <definedName name="EL.9">'[9]Cal Fto'!#REF!</definedName>
    <definedName name="ele_down">#N/A</definedName>
    <definedName name="ER">#REF!</definedName>
    <definedName name="f">#REF!</definedName>
    <definedName name="F_trial">[29]!F_trial</definedName>
    <definedName name="F1road">[5]FactorF!$A$7:$H$18</definedName>
    <definedName name="F2str">[5]FactorF!$J$7:$Q$18</definedName>
    <definedName name="F3bui">[5]FactorF!$S$7:$Z$18</definedName>
    <definedName name="ffbn" localSheetId="3">[1]ปร4!#REF!</definedName>
    <definedName name="ffbn" localSheetId="1">[1]ปร4!#REF!</definedName>
    <definedName name="ffbn" localSheetId="4">[1]ปร4!#REF!</definedName>
    <definedName name="ffbn" localSheetId="5">[1]ปร4!#REF!</definedName>
    <definedName name="ffbn">[1]ปร4!#REF!</definedName>
    <definedName name="ffbridge">'[1]หา FACTORF'!$J$20</definedName>
    <definedName name="ffgen">'[1]หา FACTORF'!$J$4</definedName>
    <definedName name="ffrn" localSheetId="3">[1]ปร4!#REF!</definedName>
    <definedName name="ffrn" localSheetId="1">[1]ปร4!#REF!</definedName>
    <definedName name="ffrn" localSheetId="4">[1]ปร4!#REF!</definedName>
    <definedName name="ffrn" localSheetId="5">[1]ปร4!#REF!</definedName>
    <definedName name="ffrn">[1]ปร4!#REF!</definedName>
    <definedName name="ffroad">'[1]หา FACTORF'!$J$12</definedName>
    <definedName name="Footing.hang">'[1]ราคาต่อหน่วย2-9'!$Q$2358</definedName>
    <definedName name="Footing.over">'[1]ราคาต่อหน่วย2-9'!$Q$2375</definedName>
    <definedName name="froad">#REF!</definedName>
    <definedName name="FSL">#REF!</definedName>
    <definedName name="fto_a_dia">[30]!fto_a_dia</definedName>
    <definedName name="GotoSheet">[28]!GotoSheet</definedName>
    <definedName name="GR">#REF!</definedName>
    <definedName name="H">#REF!</definedName>
    <definedName name="H_trial">[16]!H_trial</definedName>
    <definedName name="HC">#REF!</definedName>
    <definedName name="HHD">'[9]Cal Fto'!#REF!</definedName>
    <definedName name="HHU">'[9]Cal Fto'!#REF!</definedName>
    <definedName name="HOUR">#REF!</definedName>
    <definedName name="hour1">#REF!</definedName>
    <definedName name="i">#REF!</definedName>
    <definedName name="input10">#REF!</definedName>
    <definedName name="input11">#REF!</definedName>
    <definedName name="input12">#REF!</definedName>
    <definedName name="input120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Jangwat">#REF!</definedName>
    <definedName name="ka" localSheetId="3">[8]unitcost!#REF!</definedName>
    <definedName name="ka" localSheetId="1">[8]unitcost!#REF!</definedName>
    <definedName name="ka" localSheetId="4">[8]unitcost!#REF!</definedName>
    <definedName name="ka" localSheetId="5">[8]unitcost!#REF!</definedName>
    <definedName name="ka">[8]unitcost!#REF!</definedName>
    <definedName name="kb" localSheetId="3">[8]unitcost!#REF!</definedName>
    <definedName name="kb" localSheetId="1">[8]unitcost!#REF!</definedName>
    <definedName name="kb" localSheetId="4">[8]unitcost!#REF!</definedName>
    <definedName name="kb" localSheetId="5">[8]unitcost!#REF!</definedName>
    <definedName name="kb">[8]unitcost!#REF!</definedName>
    <definedName name="kc" localSheetId="3">[8]unitcost!#REF!</definedName>
    <definedName name="kc" localSheetId="1">[8]unitcost!#REF!</definedName>
    <definedName name="kc" localSheetId="4">[8]unitcost!#REF!</definedName>
    <definedName name="kc" localSheetId="5">[8]unitcost!#REF!</definedName>
    <definedName name="kc">[8]unitcost!#REF!</definedName>
    <definedName name="kd.1" localSheetId="3">[8]unitcost!#REF!</definedName>
    <definedName name="kd.1" localSheetId="1">[8]unitcost!#REF!</definedName>
    <definedName name="kd.1" localSheetId="4">[8]unitcost!#REF!</definedName>
    <definedName name="kd.1" localSheetId="5">[8]unitcost!#REF!</definedName>
    <definedName name="kd.1">[8]unitcost!#REF!</definedName>
    <definedName name="kd.2" localSheetId="3">[8]unitcost!#REF!</definedName>
    <definedName name="kd.2" localSheetId="1">[8]unitcost!#REF!</definedName>
    <definedName name="kd.2" localSheetId="4">[8]unitcost!#REF!</definedName>
    <definedName name="kd.2" localSheetId="5">[8]unitcost!#REF!</definedName>
    <definedName name="kd.2">[8]unitcost!#REF!</definedName>
    <definedName name="kd.3" localSheetId="3">[8]unitcost!#REF!</definedName>
    <definedName name="kd.3" localSheetId="1">[8]unitcost!#REF!</definedName>
    <definedName name="kd.3" localSheetId="4">[8]unitcost!#REF!</definedName>
    <definedName name="kd.3" localSheetId="5">[8]unitcost!#REF!</definedName>
    <definedName name="kd.3">[8]unitcost!#REF!</definedName>
    <definedName name="kkk">#REF!</definedName>
    <definedName name="kp.1" localSheetId="3">[8]unitcost!#REF!</definedName>
    <definedName name="kp.1" localSheetId="1">[8]unitcost!#REF!</definedName>
    <definedName name="kp.1" localSheetId="4">[8]unitcost!#REF!</definedName>
    <definedName name="kp.1" localSheetId="5">[8]unitcost!#REF!</definedName>
    <definedName name="kp.1">[8]unitcost!#REF!</definedName>
    <definedName name="kp.2" localSheetId="3">[8]unitcost!#REF!</definedName>
    <definedName name="kp.2" localSheetId="1">[8]unitcost!#REF!</definedName>
    <definedName name="kp.2" localSheetId="4">[8]unitcost!#REF!</definedName>
    <definedName name="kp.2" localSheetId="5">[8]unitcost!#REF!</definedName>
    <definedName name="kp.2">[8]unitcost!#REF!</definedName>
    <definedName name="kp.3" localSheetId="3">[8]unitcost!#REF!</definedName>
    <definedName name="kp.3" localSheetId="1">[8]unitcost!#REF!</definedName>
    <definedName name="kp.3" localSheetId="4">[8]unitcost!#REF!</definedName>
    <definedName name="kp.3" localSheetId="5">[8]unitcost!#REF!</definedName>
    <definedName name="kp.3">[8]unitcost!#REF!</definedName>
    <definedName name="kp.4" localSheetId="3">[8]unitcost!#REF!</definedName>
    <definedName name="kp.4" localSheetId="1">[8]unitcost!#REF!</definedName>
    <definedName name="kp.4" localSheetId="4">[8]unitcost!#REF!</definedName>
    <definedName name="kp.4" localSheetId="5">[8]unitcost!#REF!</definedName>
    <definedName name="kp.4">[8]unitcost!#REF!</definedName>
    <definedName name="kp.5" localSheetId="3">[8]unitcost!#REF!</definedName>
    <definedName name="kp.5" localSheetId="1">[8]unitcost!#REF!</definedName>
    <definedName name="kp.5" localSheetId="4">[8]unitcost!#REF!</definedName>
    <definedName name="kp.5" localSheetId="5">[8]unitcost!#REF!</definedName>
    <definedName name="kp.5">[8]unitcost!#REF!</definedName>
    <definedName name="ks" localSheetId="3">[8]unitcost!#REF!</definedName>
    <definedName name="ks" localSheetId="1">[8]unitcost!#REF!</definedName>
    <definedName name="ks" localSheetId="4">[8]unitcost!#REF!</definedName>
    <definedName name="ks" localSheetId="5">[8]unitcost!#REF!</definedName>
    <definedName name="ks">[8]unitcost!#REF!</definedName>
    <definedName name="kt" localSheetId="3">[8]unitcost!#REF!</definedName>
    <definedName name="kt" localSheetId="1">[8]unitcost!#REF!</definedName>
    <definedName name="kt" localSheetId="4">[8]unitcost!#REF!</definedName>
    <definedName name="kt" localSheetId="5">[8]unitcost!#REF!</definedName>
    <definedName name="kt">[8]unitcost!#REF!</definedName>
    <definedName name="kw" localSheetId="3">[8]unitcost!#REF!</definedName>
    <definedName name="kw" localSheetId="1">[8]unitcost!#REF!</definedName>
    <definedName name="kw" localSheetId="4">[8]unitcost!#REF!</definedName>
    <definedName name="kw" localSheetId="5">[8]unitcost!#REF!</definedName>
    <definedName name="kw">[8]unitcost!#REF!</definedName>
    <definedName name="L">'[9]Cal Fto'!#REF!</definedName>
    <definedName name="LB">#REF!</definedName>
    <definedName name="LBD">#REF!</definedName>
    <definedName name="LC">'[9]Cal Fto'!#REF!</definedName>
    <definedName name="LCD">#REF!</definedName>
    <definedName name="LCH">#REF!</definedName>
    <definedName name="LCU">#REF!</definedName>
    <definedName name="LD">'[9]Cal Fto'!#REF!</definedName>
    <definedName name="Lean">#REF!</definedName>
    <definedName name="LR">#REF!</definedName>
    <definedName name="LTD">'[9]Cal Fto'!#REF!</definedName>
    <definedName name="LTU">'[9]Cal Fto'!#REF!</definedName>
    <definedName name="LU">'[9]Cal Fto'!#REF!</definedName>
    <definedName name="LUB">#REF!</definedName>
    <definedName name="MainA">[16]!MainA</definedName>
    <definedName name="MainControl">[31]!MainControl</definedName>
    <definedName name="MainForCallDialog">[25]!MainForCallDialog</definedName>
    <definedName name="man">#REF!</definedName>
    <definedName name="ML">#REF!</definedName>
    <definedName name="mm">#REF!</definedName>
    <definedName name="Move">[28]!Move</definedName>
    <definedName name="move_data">[20]Control!move_data</definedName>
    <definedName name="move_fto">[32]no_fto!move_fto</definedName>
    <definedName name="MoveData">[24]!MoveData</definedName>
    <definedName name="MoveDetail">[22]!MoveDetail</definedName>
    <definedName name="N.G.L.">'[9]Cal Fto'!#REF!</definedName>
    <definedName name="NGL">#REF!</definedName>
    <definedName name="nnn">#REF!</definedName>
    <definedName name="np" localSheetId="3">[8]unitcost!#REF!</definedName>
    <definedName name="np" localSheetId="1">[8]unitcost!#REF!</definedName>
    <definedName name="np" localSheetId="4">[8]unitcost!#REF!</definedName>
    <definedName name="np" localSheetId="5">[8]unitcost!#REF!</definedName>
    <definedName name="np">[8]unitcost!#REF!</definedName>
    <definedName name="oba">#REF!</definedName>
    <definedName name="oil_p">#REF!</definedName>
    <definedName name="okFtoa">[12]!okFtoa</definedName>
    <definedName name="okFtoB">[12]!okFtoB</definedName>
    <definedName name="P">#REF!</definedName>
    <definedName name="pan">#REF!</definedName>
    <definedName name="pipe_length">[33]!pipe_length</definedName>
    <definedName name="Plain">#REF!</definedName>
    <definedName name="plan2_คิดเงิน2_List">#REF!</definedName>
    <definedName name="pmk">#REF!</definedName>
    <definedName name="Pmk43katug">#REF!</definedName>
    <definedName name="pole">'[1]ราคาต่อหน่วย2-9'!$Q$2335</definedName>
    <definedName name="POM">#REF!</definedName>
    <definedName name="ppp">#REF!</definedName>
    <definedName name="_xlnm.Print_Area" localSheetId="3">'port compare'!$A$1:$F$46</definedName>
    <definedName name="_xlnm.Print_Area" localSheetId="1">'เฟส 2 หลังคา+เขื่อนกันคลื่น'!$A$1:$J$17</definedName>
    <definedName name="_xlnm.Print_Area" localSheetId="4">'ปร.1 WAVE SCREEN'!$A$1:$G$49</definedName>
    <definedName name="_xlnm.Print_Area" localSheetId="5">'ปร.1 กำแพง'!$A:$G</definedName>
    <definedName name="Print_Area_MI">[34]p!$A$1:$G$29</definedName>
    <definedName name="_xlnm.Print_Titles" localSheetId="0">BOQ!$1:$6</definedName>
    <definedName name="_xlnm.Print_Titles" localSheetId="1">'เฟส 2 หลังคา+เขื่อนกันคลื่น'!$1:$7</definedName>
    <definedName name="_xlnm.Print_Titles" localSheetId="4">'ปร.1 WAVE SCREEN'!$1:$7</definedName>
    <definedName name="_xlnm.Print_Titles" localSheetId="5">'ปร.1 กำแพง'!$1:$7</definedName>
    <definedName name="PrjName">#REF!</definedName>
    <definedName name="ProCheck.Control">[14]!ProCheck.Control</definedName>
    <definedName name="ProCheck.DeleteDetailDesign">[14]!ProCheck.DeleteDetailDesign</definedName>
    <definedName name="ProCheck.GotoSheet">[14]!ProCheck.GotoSheet</definedName>
    <definedName name="ProCheck.Move">[14]!ProCheck.Move</definedName>
    <definedName name="ProChkDrp.ChkDrpCal">[35]!ProChkDrp.ChkDrpCal</definedName>
    <definedName name="ProChkDrp.Control">[15]!ProChkDrp.Control</definedName>
    <definedName name="ProChkDrp.DataChkDrp">[35]!ProChkDrp.DataChkDrp</definedName>
    <definedName name="ProChkDrp.DeleteDetailDesign">[15]!ProChkDrp.DeleteDetailDesign</definedName>
    <definedName name="ProChkDrp.GotoSheet">[15]!ProChkDrp.GotoSheet</definedName>
    <definedName name="ProChkDrp.Move">[15]!ProChkDrp.Move</definedName>
    <definedName name="ProChkRdCr.ChkRdCr">[16]!ProChkRdCr.ChkRdCr</definedName>
    <definedName name="ProChkRdCr.control">[29]!ProChkRdCr.Control</definedName>
    <definedName name="ProChkRdCr.DeleteDetailDesign">[13]!ProChkRdCr.DeleteDetailDesign</definedName>
    <definedName name="ProChkRdCr.GotoSheet">[13]!ProChkRdCr.GotoSheet</definedName>
    <definedName name="ProChkRdCr.Move">[13]!ProChkRdCr.Move</definedName>
    <definedName name="ProCulvert.Control">[18]!ProCulvert.Control</definedName>
    <definedName name="ProCulvert.GotoSheet">[18]!ProCulvert.GotoSheet</definedName>
    <definedName name="ProFto.Control">[21]!ProFto.Control</definedName>
    <definedName name="ProFto.DeleteSheet">[21]!ProFto.DeleteSheet</definedName>
    <definedName name="ProHead.Control">[22]!ProHead.Control</definedName>
    <definedName name="ProHead.DeleteSheet">[22]!ProHead.DeleteSheet</definedName>
    <definedName name="ProRoad.Control">[25]!ProRoad.Control</definedName>
    <definedName name="ProRoad.DeleteSheet">[25]!ProRoad.DeleteSheet</definedName>
    <definedName name="ProRoad.MoveDetail">[25]!ProRoad.MoveDetail</definedName>
    <definedName name="PROT" localSheetId="3">'[6]---'!#REF!</definedName>
    <definedName name="PROT" localSheetId="1">'[6]---'!#REF!</definedName>
    <definedName name="PROT" localSheetId="2">'[6]---'!#REF!</definedName>
    <definedName name="PROT" localSheetId="4">'[6]---'!#REF!</definedName>
    <definedName name="PROT" localSheetId="5">'[6]---'!#REF!</definedName>
    <definedName name="PROT">'[6]---'!#REF!</definedName>
    <definedName name="ProTail.Control">[26]!ProTail.Control</definedName>
    <definedName name="ProTail.DeleteDetailDesign">[26]!ProTail.DeleteDetailDesign</definedName>
    <definedName name="ProTail.DeleteSheet">[26]!ProTail.DeleteSheet</definedName>
    <definedName name="ProTail.GotoSheet">[26]!ProTail.GotoSheet</definedName>
    <definedName name="ProTail.Move">[26]!ProTail.Move</definedName>
    <definedName name="ProTail.MoveDetail">[26]!ProTail.MoveDetail</definedName>
    <definedName name="ProWalkBridge.Control">[27]!ProWalkBridge.Control</definedName>
    <definedName name="ProWalkBridge.DeleteDetailDesign">[27]!ProWalkBridge.DeleteDetailDesign</definedName>
    <definedName name="ProWalkBridge.GotoSheet">[27]!ProWalkBridge.GotoSheet</definedName>
    <definedName name="ProWalkBridge.Move">[27]!ProWalkBridge.Move</definedName>
    <definedName name="rad1.5_2">[3]บาน_เครื่องยก!$E$67</definedName>
    <definedName name="rad2_2">[3]บาน_เครื่องยก!$G$67</definedName>
    <definedName name="rad2_3">[3]บาน_เครื่องยก!$I$67</definedName>
    <definedName name="rad2_4">[3]บาน_เครื่องยก!$K$67</definedName>
    <definedName name="RC_">#REF!</definedName>
    <definedName name="rc_1">#REF!</definedName>
    <definedName name="RH">#REF!</definedName>
    <definedName name="RWL">#REF!</definedName>
    <definedName name="s">#REF!</definedName>
    <definedName name="s1a" localSheetId="3">[8]unitcost!#REF!</definedName>
    <definedName name="s1a" localSheetId="1">[8]unitcost!#REF!</definedName>
    <definedName name="s1a" localSheetId="4">[8]unitcost!#REF!</definedName>
    <definedName name="s1a" localSheetId="5">[8]unitcost!#REF!</definedName>
    <definedName name="s1a">[8]unitcost!#REF!</definedName>
    <definedName name="s1d" localSheetId="3">[8]unitcost!#REF!</definedName>
    <definedName name="s1d" localSheetId="1">[8]unitcost!#REF!</definedName>
    <definedName name="s1d" localSheetId="4">[8]unitcost!#REF!</definedName>
    <definedName name="s1d" localSheetId="5">[8]unitcost!#REF!</definedName>
    <definedName name="s1d">[8]unitcost!#REF!</definedName>
    <definedName name="s1l" localSheetId="3">[8]unitcost!#REF!</definedName>
    <definedName name="s1l" localSheetId="1">[8]unitcost!#REF!</definedName>
    <definedName name="s1l" localSheetId="4">[8]unitcost!#REF!</definedName>
    <definedName name="s1l" localSheetId="5">[8]unitcost!#REF!</definedName>
    <definedName name="s1l">[8]unitcost!#REF!</definedName>
    <definedName name="s2a" localSheetId="3">[8]unitcost!#REF!</definedName>
    <definedName name="s2a" localSheetId="1">[8]unitcost!#REF!</definedName>
    <definedName name="s2a" localSheetId="4">[8]unitcost!#REF!</definedName>
    <definedName name="s2a" localSheetId="5">[8]unitcost!#REF!</definedName>
    <definedName name="s2a">[8]unitcost!#REF!</definedName>
    <definedName name="s2d" localSheetId="3">[8]unitcost!#REF!</definedName>
    <definedName name="s2d" localSheetId="1">[8]unitcost!#REF!</definedName>
    <definedName name="s2d" localSheetId="4">[8]unitcost!#REF!</definedName>
    <definedName name="s2d" localSheetId="5">[8]unitcost!#REF!</definedName>
    <definedName name="s2d">[8]unitcost!#REF!</definedName>
    <definedName name="s2l" localSheetId="3">[8]unitcost!#REF!</definedName>
    <definedName name="s2l" localSheetId="1">[8]unitcost!#REF!</definedName>
    <definedName name="s2l" localSheetId="4">[8]unitcost!#REF!</definedName>
    <definedName name="s2l" localSheetId="5">[8]unitcost!#REF!</definedName>
    <definedName name="s2l">[8]unitcost!#REF!</definedName>
    <definedName name="s3a" localSheetId="3">[8]unitcost!#REF!</definedName>
    <definedName name="s3a" localSheetId="1">[8]unitcost!#REF!</definedName>
    <definedName name="s3a" localSheetId="4">[8]unitcost!#REF!</definedName>
    <definedName name="s3a" localSheetId="5">[8]unitcost!#REF!</definedName>
    <definedName name="s3a">[8]unitcost!#REF!</definedName>
    <definedName name="s3d" localSheetId="3">[8]unitcost!#REF!</definedName>
    <definedName name="s3d" localSheetId="1">[8]unitcost!#REF!</definedName>
    <definedName name="s3d" localSheetId="4">[8]unitcost!#REF!</definedName>
    <definedName name="s3d" localSheetId="5">[8]unitcost!#REF!</definedName>
    <definedName name="s3d">[8]unitcost!#REF!</definedName>
    <definedName name="s3l" localSheetId="3">[8]unitcost!#REF!</definedName>
    <definedName name="s3l" localSheetId="1">[8]unitcost!#REF!</definedName>
    <definedName name="s3l" localSheetId="4">[8]unitcost!#REF!</definedName>
    <definedName name="s3l" localSheetId="5">[8]unitcost!#REF!</definedName>
    <definedName name="s3l">[8]unitcost!#REF!</definedName>
    <definedName name="s4a" localSheetId="3">[8]unitcost!#REF!</definedName>
    <definedName name="s4a" localSheetId="1">[8]unitcost!#REF!</definedName>
    <definedName name="s4a" localSheetId="4">[8]unitcost!#REF!</definedName>
    <definedName name="s4a" localSheetId="5">[8]unitcost!#REF!</definedName>
    <definedName name="s4a">[8]unitcost!#REF!</definedName>
    <definedName name="s4d" localSheetId="3">[8]unitcost!#REF!</definedName>
    <definedName name="s4d" localSheetId="1">[8]unitcost!#REF!</definedName>
    <definedName name="s4d" localSheetId="4">[8]unitcost!#REF!</definedName>
    <definedName name="s4d" localSheetId="5">[8]unitcost!#REF!</definedName>
    <definedName name="s4d">[8]unitcost!#REF!</definedName>
    <definedName name="s4l" localSheetId="3">[8]unitcost!#REF!</definedName>
    <definedName name="s4l" localSheetId="1">[8]unitcost!#REF!</definedName>
    <definedName name="s4l" localSheetId="4">[8]unitcost!#REF!</definedName>
    <definedName name="s4l" localSheetId="5">[8]unitcost!#REF!</definedName>
    <definedName name="s4l">[8]unitcost!#REF!</definedName>
    <definedName name="s5a" localSheetId="3">[8]unitcost!#REF!</definedName>
    <definedName name="s5a" localSheetId="1">[8]unitcost!#REF!</definedName>
    <definedName name="s5a" localSheetId="4">[8]unitcost!#REF!</definedName>
    <definedName name="s5a" localSheetId="5">[8]unitcost!#REF!</definedName>
    <definedName name="s5a">[8]unitcost!#REF!</definedName>
    <definedName name="s5d" localSheetId="3">[8]unitcost!#REF!</definedName>
    <definedName name="s5d" localSheetId="1">[8]unitcost!#REF!</definedName>
    <definedName name="s5d" localSheetId="4">[8]unitcost!#REF!</definedName>
    <definedName name="s5d" localSheetId="5">[8]unitcost!#REF!</definedName>
    <definedName name="s5d">[8]unitcost!#REF!</definedName>
    <definedName name="s5l" localSheetId="3">[8]unitcost!#REF!</definedName>
    <definedName name="s5l" localSheetId="1">[8]unitcost!#REF!</definedName>
    <definedName name="s5l" localSheetId="4">[8]unitcost!#REF!</definedName>
    <definedName name="s5l" localSheetId="5">[8]unitcost!#REF!</definedName>
    <definedName name="s5l">[8]unitcost!#REF!</definedName>
    <definedName name="s6a" localSheetId="3">[8]unitcost!#REF!</definedName>
    <definedName name="s6a" localSheetId="1">[8]unitcost!#REF!</definedName>
    <definedName name="s6a" localSheetId="4">[8]unitcost!#REF!</definedName>
    <definedName name="s6a" localSheetId="5">[8]unitcost!#REF!</definedName>
    <definedName name="s6a">[8]unitcost!#REF!</definedName>
    <definedName name="s6d" localSheetId="3">[8]unitcost!#REF!</definedName>
    <definedName name="s6d" localSheetId="1">[8]unitcost!#REF!</definedName>
    <definedName name="s6d" localSheetId="4">[8]unitcost!#REF!</definedName>
    <definedName name="s6d" localSheetId="5">[8]unitcost!#REF!</definedName>
    <definedName name="s6d">[8]unitcost!#REF!</definedName>
    <definedName name="s6l" localSheetId="3">[8]unitcost!#REF!</definedName>
    <definedName name="s6l" localSheetId="1">[8]unitcost!#REF!</definedName>
    <definedName name="s6l" localSheetId="4">[8]unitcost!#REF!</definedName>
    <definedName name="s6l" localSheetId="5">[8]unitcost!#REF!</definedName>
    <definedName name="s6l">[8]unitcost!#REF!</definedName>
    <definedName name="s7a" localSheetId="3">[8]unitcost!#REF!</definedName>
    <definedName name="s7a" localSheetId="1">[8]unitcost!#REF!</definedName>
    <definedName name="s7a" localSheetId="4">[8]unitcost!#REF!</definedName>
    <definedName name="s7a" localSheetId="5">[8]unitcost!#REF!</definedName>
    <definedName name="s7a">[8]unitcost!#REF!</definedName>
    <definedName name="s7d" localSheetId="3">[8]unitcost!#REF!</definedName>
    <definedName name="s7d" localSheetId="1">[8]unitcost!#REF!</definedName>
    <definedName name="s7d" localSheetId="4">[8]unitcost!#REF!</definedName>
    <definedName name="s7d" localSheetId="5">[8]unitcost!#REF!</definedName>
    <definedName name="s7d">[8]unitcost!#REF!</definedName>
    <definedName name="s7l" localSheetId="3">[8]unitcost!#REF!</definedName>
    <definedName name="s7l" localSheetId="1">[8]unitcost!#REF!</definedName>
    <definedName name="s7l" localSheetId="4">[8]unitcost!#REF!</definedName>
    <definedName name="s7l" localSheetId="5">[8]unitcost!#REF!</definedName>
    <definedName name="s7l">[8]unitcost!#REF!</definedName>
    <definedName name="SB">#REF!</definedName>
    <definedName name="sect_down">[0]!sect_down</definedName>
    <definedName name="sequence_chkrc">#N/A</definedName>
    <definedName name="sequence_road">[20]Control!sequence_road</definedName>
    <definedName name="sequence_walkbrid">[27]!sequence_walkbrid</definedName>
    <definedName name="Sign">'[1]ราคาต่อหน่วย2-9'!$Q$2252</definedName>
    <definedName name="signF">'[1]ราคาต่อหน่วย2-9'!$Q$2271</definedName>
    <definedName name="signF.over">'[1]ราคาต่อหน่วย2-9'!$Q$2289</definedName>
    <definedName name="sill">[0]!sill</definedName>
    <definedName name="SP">#REF!</definedName>
    <definedName name="STA">#REF!</definedName>
    <definedName name="STP">#REF!</definedName>
    <definedName name="STPX">#REF!</definedName>
    <definedName name="STPY">#REF!</definedName>
    <definedName name="SubName">#REF!</definedName>
    <definedName name="sumbride">[36]bq!#REF!</definedName>
    <definedName name="t.1">#REF!</definedName>
    <definedName name="t.2">#REF!</definedName>
    <definedName name="t.3">#REF!</definedName>
    <definedName name="TailCal">[26]!TailCal</definedName>
    <definedName name="TB3A">#REF!</definedName>
    <definedName name="TB3B">[5]InputEstimate!$AP$6:$AZ$80</definedName>
    <definedName name="TB4B">[5]InputEstimate!$A$4:$H$78</definedName>
    <definedName name="TC">#REF!</definedName>
    <definedName name="TC2000854">#REF!</definedName>
    <definedName name="TC2000954">#REF!</definedName>
    <definedName name="TC2001054">#REF!</definedName>
    <definedName name="TC2001154">#REF!</definedName>
    <definedName name="TC2001254">#REF!</definedName>
    <definedName name="TC2001354">#REF!</definedName>
    <definedName name="TC2001454">#REF!</definedName>
    <definedName name="TC2001554">#REF!</definedName>
    <definedName name="TC2001654">#REF!</definedName>
    <definedName name="TC2001754">#REF!</definedName>
    <definedName name="TC2001854">#REF!</definedName>
    <definedName name="TC2001954">#REF!</definedName>
    <definedName name="TFrian">#REF!</definedName>
    <definedName name="TIME">#REF!</definedName>
    <definedName name="time1">#REF!</definedName>
    <definedName name="TISIDE" localSheetId="3">#REF!</definedName>
    <definedName name="TISIDE" localSheetId="1">#REF!</definedName>
    <definedName name="TISIDE" localSheetId="2">#REF!</definedName>
    <definedName name="TISIDE" localSheetId="4">#REF!</definedName>
    <definedName name="TISIDE" localSheetId="5">#REF!</definedName>
    <definedName name="TISIDE">#REF!</definedName>
    <definedName name="TITOP" localSheetId="3">#REF!</definedName>
    <definedName name="TITOP" localSheetId="1">#REF!</definedName>
    <definedName name="TITOP" localSheetId="2">#REF!</definedName>
    <definedName name="TITOP" localSheetId="4">#REF!</definedName>
    <definedName name="TITOP" localSheetId="5">#REF!</definedName>
    <definedName name="TITOP">#REF!</definedName>
    <definedName name="TL">'[9]Cal Fto'!#REF!</definedName>
    <definedName name="Total" localSheetId="3">#REF!</definedName>
    <definedName name="Total" localSheetId="1">#REF!</definedName>
    <definedName name="Total" localSheetId="2">#REF!</definedName>
    <definedName name="Total" localSheetId="4">#REF!</definedName>
    <definedName name="Total" localSheetId="5">#REF!</definedName>
    <definedName name="Total">#REF!</definedName>
    <definedName name="TR">#REF!</definedName>
    <definedName name="trial">[37]!trial</definedName>
    <definedName name="Tsb">#REF!</definedName>
    <definedName name="Tst">#REF!</definedName>
    <definedName name="Tw">#REF!</definedName>
    <definedName name="Type">#REF!</definedName>
    <definedName name="W">#REF!</definedName>
    <definedName name="WalkBridge">[27]!WalkBridge</definedName>
    <definedName name="we">#REF!</definedName>
    <definedName name="WT">#REF!</definedName>
    <definedName name="www">#REF!</definedName>
    <definedName name="x">[13]!'[pro-chkrc].H_trial'</definedName>
    <definedName name="Z">'[9]Cal Fto'!#REF!</definedName>
    <definedName name="เหล็ก12">'[1]ราคาต่อหน่วย2-9'!$Q$1217</definedName>
    <definedName name="เหล็ก16">'[1]ราคาต่อหน่วย2-9'!$Q$1228</definedName>
    <definedName name="เหล็กเสริม" localSheetId="3">[8]unitcost!#REF!</definedName>
    <definedName name="เหล็กเสริม" localSheetId="1">[8]unitcost!#REF!</definedName>
    <definedName name="เหล็กเสริม" localSheetId="4">[8]unitcost!#REF!</definedName>
    <definedName name="เหล็กเสริม" localSheetId="5">[8]unitcost!#REF!</definedName>
    <definedName name="เหล็กเสริม">[8]unitcost!#REF!</definedName>
    <definedName name="เหล็กกลม">'[1]ราคาต่อหน่วย2-9'!$Q$1239</definedName>
    <definedName name="แบบ1">'[1]ราคาต่อหน่วย2-9'!$Q$966</definedName>
    <definedName name="แบบ2">'[1]ราคาต่อหน่วย2-9'!$Q$980</definedName>
    <definedName name="แบบ3">'[1]ราคาต่อหน่วย2-9'!$Q$997</definedName>
    <definedName name="ก136">#REF!</definedName>
    <definedName name="ค1">'[1]ราคาต่อหน่วย2-9'!$Q$928</definedName>
    <definedName name="ค2">'[1]ราคาต่อหน่วย2-9'!$Q$904</definedName>
    <definedName name="ค3">'[1]ราคาต่อหน่วย2-9'!$Q$892</definedName>
    <definedName name="ค3_1">'[1]ราคาต่อหน่วย2-9'!$Q$880</definedName>
    <definedName name="ค4">'[1]ราคาต่อหน่วย2-9'!$Q$869</definedName>
    <definedName name="คหยาบ">'[1]ราคาต่อหน่วย2-9'!$Q$940</definedName>
    <definedName name="ต1ต46" localSheetId="3">[8]unitcost!#REF!</definedName>
    <definedName name="ต1ต46" localSheetId="1">[8]unitcost!#REF!</definedName>
    <definedName name="ต1ต46" localSheetId="4">[8]unitcost!#REF!</definedName>
    <definedName name="ต1ต46" localSheetId="5">[8]unitcost!#REF!</definedName>
    <definedName name="ต1ต46">[8]unitcost!#REF!</definedName>
    <definedName name="ต47" localSheetId="3">[8]unitcost!#REF!</definedName>
    <definedName name="ต47" localSheetId="1">[8]unitcost!#REF!</definedName>
    <definedName name="ต47" localSheetId="4">[8]unitcost!#REF!</definedName>
    <definedName name="ต47" localSheetId="5">[8]unitcost!#REF!</definedName>
    <definedName name="ต47">[8]unitcost!#REF!</definedName>
    <definedName name="ตารางขนส่ง">'[1]ค่าขนส่ง(กรอก)'!$C$5:$O$204</definedName>
    <definedName name="ถางป่าขุดตอ">[1]OHCทาง!$D$8:$J$10</definedName>
    <definedName name="นั่งร้าน1">'[1]ราคาต่อหน่วย2-9'!$Q$1011</definedName>
    <definedName name="นั่งร้าน2">'[1]ราคาต่อหน่วย2-9'!$Q$1025</definedName>
    <definedName name="มาโคร72">[0]!มาโคร72</definedName>
    <definedName name="ยท2544">#REF!</definedName>
    <definedName name="ราคายางcrs" localSheetId="3">[8]แหล่งวัสดุ!#REF!</definedName>
    <definedName name="ราคายางcrs" localSheetId="1">[8]แหล่งวัสดุ!#REF!</definedName>
    <definedName name="ราคายางcrs" localSheetId="4">[8]แหล่งวัสดุ!#REF!</definedName>
    <definedName name="ราคายางcrs" localSheetId="5">[8]แหล่งวัสดุ!#REF!</definedName>
    <definedName name="ราคายางcrs">[8]แหล่งวัสดุ!#REF!</definedName>
    <definedName name="ราคายางcss" localSheetId="3">[8]แหล่งวัสดุ!#REF!</definedName>
    <definedName name="ราคายางcss" localSheetId="1">[8]แหล่งวัสดุ!#REF!</definedName>
    <definedName name="ราคายางcss" localSheetId="4">[8]แหล่งวัสดุ!#REF!</definedName>
    <definedName name="ราคายางcss" localSheetId="5">[8]แหล่งวัสดุ!#REF!</definedName>
    <definedName name="ราคายางcss">[8]แหล่งวัสดุ!#REF!</definedName>
    <definedName name="ลบ.ม." localSheetId="3">#REF!</definedName>
    <definedName name="ลบ.ม." localSheetId="1">#REF!</definedName>
    <definedName name="ลบ.ม." localSheetId="2">#REF!</definedName>
    <definedName name="ลบ.ม." localSheetId="4">#REF!</definedName>
    <definedName name="ลบ.ม." localSheetId="5">#REF!</definedName>
    <definedName name="ลบ.ม.">#REF!</definedName>
  </definedNames>
  <calcPr calcId="162913"/>
</workbook>
</file>

<file path=xl/calcChain.xml><?xml version="1.0" encoding="utf-8"?>
<calcChain xmlns="http://schemas.openxmlformats.org/spreadsheetml/2006/main">
  <c r="B15" i="127" l="1"/>
  <c r="F16" i="127"/>
  <c r="H16" i="127"/>
  <c r="B22" i="127"/>
  <c r="H23" i="127"/>
  <c r="I23" i="127" s="1"/>
  <c r="I24" i="127" s="1"/>
  <c r="I11" i="127" s="1"/>
  <c r="G20" i="127"/>
  <c r="C20" i="127"/>
  <c r="F20" i="127" s="1"/>
  <c r="B19" i="127"/>
  <c r="C13" i="128"/>
  <c r="F13" i="128" s="1"/>
  <c r="C12" i="128"/>
  <c r="F12" i="128" s="1"/>
  <c r="C11" i="128"/>
  <c r="F18" i="128" s="1"/>
  <c r="F54" i="130"/>
  <c r="F53" i="130"/>
  <c r="F52" i="130"/>
  <c r="F47" i="130"/>
  <c r="F46" i="130"/>
  <c r="F45" i="130"/>
  <c r="F44" i="130"/>
  <c r="F36" i="130"/>
  <c r="F35" i="130"/>
  <c r="F34" i="130"/>
  <c r="F29" i="130"/>
  <c r="F28" i="130"/>
  <c r="F27" i="130"/>
  <c r="F26" i="130"/>
  <c r="B21" i="130"/>
  <c r="B20" i="130"/>
  <c r="J13" i="130"/>
  <c r="C13" i="130"/>
  <c r="C21" i="130" s="1"/>
  <c r="F21" i="130" s="1"/>
  <c r="F13" i="130"/>
  <c r="E11" i="130"/>
  <c r="C11" i="130"/>
  <c r="C19" i="130" s="1"/>
  <c r="F19" i="130" s="1"/>
  <c r="C10" i="130"/>
  <c r="C18" i="130" s="1"/>
  <c r="F18" i="130" s="1"/>
  <c r="L23" i="128"/>
  <c r="F48" i="128"/>
  <c r="E31" i="128" s="1"/>
  <c r="F31" i="128" s="1"/>
  <c r="F33" i="128" s="1"/>
  <c r="F34" i="128" s="1"/>
  <c r="F35" i="128" s="1"/>
  <c r="J24" i="128"/>
  <c r="C24" i="128"/>
  <c r="F24" i="128" s="1"/>
  <c r="C23" i="128"/>
  <c r="F23" i="128" s="1"/>
  <c r="F22" i="128"/>
  <c r="F21" i="128"/>
  <c r="J20" i="128"/>
  <c r="I12" i="128"/>
  <c r="I13" i="128" s="1"/>
  <c r="I14" i="128" s="1"/>
  <c r="I11" i="128"/>
  <c r="C44" i="123"/>
  <c r="C46" i="123" s="1"/>
  <c r="C37" i="123"/>
  <c r="C39" i="123" s="1"/>
  <c r="J9" i="123" s="1"/>
  <c r="C30" i="123"/>
  <c r="C32" i="123" s="1"/>
  <c r="J8" i="123" s="1"/>
  <c r="C23" i="123"/>
  <c r="C25" i="123" s="1"/>
  <c r="J7" i="123" s="1"/>
  <c r="C16" i="123"/>
  <c r="C18" i="123" s="1"/>
  <c r="P12" i="123"/>
  <c r="E11" i="123"/>
  <c r="I9" i="123"/>
  <c r="I8" i="123"/>
  <c r="I7" i="123"/>
  <c r="C7" i="123"/>
  <c r="C9" i="123" s="1"/>
  <c r="J5" i="123" s="1"/>
  <c r="M6" i="123"/>
  <c r="I5" i="123"/>
  <c r="B4" i="135"/>
  <c r="F4" i="135" s="1"/>
  <c r="H20" i="127" l="1"/>
  <c r="F56" i="130"/>
  <c r="F11" i="130"/>
  <c r="F38" i="130"/>
  <c r="F39" i="130" s="1"/>
  <c r="F40" i="130" s="1"/>
  <c r="F41" i="130" s="1"/>
  <c r="I16" i="127"/>
  <c r="I17" i="127" s="1"/>
  <c r="I9" i="127" s="1"/>
  <c r="F22" i="130"/>
  <c r="F23" i="130" s="1"/>
  <c r="F48" i="130"/>
  <c r="F49" i="130" s="1"/>
  <c r="F30" i="130"/>
  <c r="F31" i="130" s="1"/>
  <c r="F11" i="128"/>
  <c r="F14" i="128" s="1"/>
  <c r="F10" i="130"/>
  <c r="F26" i="128"/>
  <c r="F27" i="128" s="1"/>
  <c r="F28" i="128" s="1"/>
  <c r="F29" i="128" s="1"/>
  <c r="I20" i="127"/>
  <c r="I21" i="127" s="1"/>
  <c r="I10" i="127" s="1"/>
  <c r="G4" i="135"/>
  <c r="F57" i="130"/>
  <c r="F58" i="130" s="1"/>
  <c r="F59" i="130" s="1"/>
  <c r="B57" i="130"/>
  <c r="F15" i="130" l="1"/>
  <c r="F16" i="130" s="1"/>
  <c r="B39" i="130"/>
  <c r="I14" i="127"/>
  <c r="J10" i="127" s="1"/>
  <c r="F61" i="130"/>
  <c r="F62" i="130"/>
  <c r="J11" i="127" l="1"/>
  <c r="J9" i="127"/>
  <c r="J14" i="127" l="1"/>
  <c r="B3" i="135" l="1"/>
  <c r="C3" i="135" s="1"/>
  <c r="D3" i="135" l="1"/>
  <c r="E3" i="135"/>
</calcChain>
</file>

<file path=xl/sharedStrings.xml><?xml version="1.0" encoding="utf-8"?>
<sst xmlns="http://schemas.openxmlformats.org/spreadsheetml/2006/main" count="754" uniqueCount="378">
  <si>
    <t>=</t>
  </si>
  <si>
    <t>กม.</t>
  </si>
  <si>
    <t>หน่วย</t>
  </si>
  <si>
    <t>ลบ.ม.</t>
  </si>
  <si>
    <t>ลำดับที่</t>
  </si>
  <si>
    <t>รายการ</t>
  </si>
  <si>
    <t>จำนวน</t>
  </si>
  <si>
    <t>ราคาต่อหน่วย</t>
  </si>
  <si>
    <t>หมายเหตุ</t>
  </si>
  <si>
    <t>ลบ.ม</t>
  </si>
  <si>
    <t>ลำดับ</t>
  </si>
  <si>
    <t>เดือน</t>
  </si>
  <si>
    <t>ตร.ม.</t>
  </si>
  <si>
    <t>จำนวนเงิน</t>
  </si>
  <si>
    <t>ราคาวัสดุสิ่งของ</t>
  </si>
  <si>
    <t>ค่าแรงงาน</t>
  </si>
  <si>
    <t>ค่าวัสดุและแรงงาน</t>
  </si>
  <si>
    <t>คิดเป็นร้อยละ</t>
  </si>
  <si>
    <t>เมื่อวันที่</t>
  </si>
  <si>
    <t>คน</t>
  </si>
  <si>
    <t>วัน</t>
  </si>
  <si>
    <t>ชุด</t>
  </si>
  <si>
    <t xml:space="preserve">แบบเลขที่ </t>
  </si>
  <si>
    <t>รายการเลขที่</t>
  </si>
  <si>
    <t>กอง</t>
  </si>
  <si>
    <t>กรม</t>
  </si>
  <si>
    <t xml:space="preserve">    กรมเจ้าท่า</t>
  </si>
  <si>
    <t>หน่วยละ</t>
  </si>
  <si>
    <t>บาท/สต.</t>
  </si>
  <si>
    <t>รวมค่าวัสดุ</t>
  </si>
  <si>
    <t>ส่วนที่ 2 : ค่างาน (ราคาทุน)</t>
  </si>
  <si>
    <t>รวม (1)</t>
  </si>
  <si>
    <t>รวม (2)</t>
  </si>
  <si>
    <t>บาท/ลิตร</t>
  </si>
  <si>
    <t>น้ำมันเรือลากจูง (Tag Boat) ขนาด 350 แรงม้า</t>
  </si>
  <si>
    <t xml:space="preserve">ประมาณการโดย          นายพรชัย  แสงแก้ว              </t>
  </si>
  <si>
    <t>ม.</t>
  </si>
  <si>
    <t>อัตราการทำงาน /วัน</t>
  </si>
  <si>
    <t>เรือบรรทุก (Berge) ขนาด 1,000 ตัน</t>
  </si>
  <si>
    <t>เรือลากจูง (Tag Boat) ขนาด 350 แรงม้า</t>
  </si>
  <si>
    <t>คนขขับเรือลากจูง (Tag Boat) ขนาด 350 แรงม้า</t>
  </si>
  <si>
    <t>ลิตร/วัน</t>
  </si>
  <si>
    <t xml:space="preserve">ดังนั้น อัตราค่าขนส่งทางน้ำ </t>
  </si>
  <si>
    <t>ทำงาน 18 ชม</t>
  </si>
  <si>
    <t>รวม (3)</t>
  </si>
  <si>
    <t>ราคาน้ำมัน 30</t>
  </si>
  <si>
    <t>หลังคาสะพาน</t>
  </si>
  <si>
    <t>สถานที่ก่อสร้าง เกาะล้าน พัทยา</t>
  </si>
  <si>
    <t xml:space="preserve">PORT DATA </t>
  </si>
  <si>
    <t>NO</t>
  </si>
  <si>
    <t>DETAIL</t>
  </si>
  <si>
    <t>VOLUME</t>
  </si>
  <si>
    <t>UNIT</t>
  </si>
  <si>
    <t>SUM</t>
  </si>
  <si>
    <t>REMARK</t>
  </si>
  <si>
    <t>PAK BARA</t>
  </si>
  <si>
    <t>ON PILE</t>
  </si>
  <si>
    <t>VESSEL</t>
  </si>
  <si>
    <t>DWT</t>
  </si>
  <si>
    <t>JETTY LENGTH</t>
  </si>
  <si>
    <t>M</t>
  </si>
  <si>
    <t>AREA</t>
  </si>
  <si>
    <t>SQ.M.</t>
  </si>
  <si>
    <t>COST</t>
  </si>
  <si>
    <t>MB</t>
  </si>
  <si>
    <t>AREA/SQ.M.</t>
  </si>
  <si>
    <t>B/SQ.M.</t>
  </si>
  <si>
    <t>KLONG YAI</t>
  </si>
  <si>
    <t>IRPC</t>
  </si>
  <si>
    <t>moring dolphin</t>
  </si>
  <si>
    <t>TRUNG</t>
  </si>
  <si>
    <t>GT</t>
  </si>
  <si>
    <t>LCP COASTAL PORT</t>
  </si>
  <si>
    <t>LCP SERVICE BERTH</t>
  </si>
  <si>
    <r>
      <t xml:space="preserve">รายการประมาณการ                      </t>
    </r>
    <r>
      <rPr>
        <sz val="13"/>
        <color indexed="12"/>
        <rFont val="Browallia New"/>
        <family val="2"/>
      </rPr>
      <t>WAVE WALL SCREENING</t>
    </r>
  </si>
  <si>
    <t>สถานที่ก่อสร้าง         อ.ละงู จ.สตูล</t>
  </si>
  <si>
    <t xml:space="preserve">ประมาณการโดย          </t>
  </si>
  <si>
    <t>เสาเข็มคอนกรีต รูปตัวที ขนาด1.20 x 0.90 ม.</t>
  </si>
  <si>
    <t>1 ต้น/1.2 ม./แนว</t>
  </si>
  <si>
    <t>1. ค่าวัสดุ</t>
  </si>
  <si>
    <t>ต้น</t>
  </si>
  <si>
    <t>คอนกรีต</t>
  </si>
  <si>
    <t>เหล็กเสริม คิด 6 % = 0.96*.06*23*7.85 =</t>
  </si>
  <si>
    <t>ตัน</t>
  </si>
  <si>
    <t>แบบ</t>
  </si>
  <si>
    <t>2. ค่าขนส่ง</t>
  </si>
  <si>
    <t>ทางบก</t>
  </si>
  <si>
    <t>จะได้ราคาค่าขนส่ง</t>
  </si>
  <si>
    <t>ทางน้ำ คิด 3 วัน ต่อการขน 1 เที่ยว</t>
  </si>
  <si>
    <t>ระยะทางจากท่าเรือชั่วคราวถึงสถานที่ก่อสร้าง</t>
  </si>
  <si>
    <t>ต้น./เที่ยว</t>
  </si>
  <si>
    <t>บาท/ต้น</t>
  </si>
  <si>
    <t>รวม (1) + (2)</t>
  </si>
  <si>
    <t>กำหนดราคา</t>
  </si>
  <si>
    <t>3. ค่าแรง</t>
  </si>
  <si>
    <t>ค่าตอกเข็มในทะเล</t>
  </si>
  <si>
    <t>อัตราการตอกเข็ม 1 วัน</t>
  </si>
  <si>
    <t>รวมค่าแรงตอกเข็ม</t>
  </si>
  <si>
    <t>รวมค่าแรงตอกเข็มทั้งหมด</t>
  </si>
  <si>
    <t>ค่าแรงตอกเข็มในทะเล</t>
  </si>
  <si>
    <t>โป๊ะตอกเสาเข็มและตุ้มตอกขนาด 150 ตัน</t>
  </si>
  <si>
    <t>Barge 3,000 ตัน สำหรับวางเสาเข็ม</t>
  </si>
  <si>
    <t>เรือลากจูง ขนาด 350 แรงม้า</t>
  </si>
  <si>
    <t>ค่าน้ำมันโป๊ะตอกเข็ม วันละ 8 ชม.</t>
  </si>
  <si>
    <t>ลิตร / วัน</t>
  </si>
  <si>
    <t>ค่าน้ำมันเรือลาก วันละ 4 ชม.</t>
  </si>
  <si>
    <t>พนักงานประจำโป๊ะตอกเสาเข็ม</t>
  </si>
  <si>
    <t>บาท / วัน / คน</t>
  </si>
  <si>
    <t>พนักงานประจำเรือลากจูง</t>
  </si>
  <si>
    <t>คนควบคุมงาน</t>
  </si>
  <si>
    <t>คนงาน</t>
  </si>
  <si>
    <t>รวมค่าตอกเสาเข็ม</t>
  </si>
  <si>
    <t>ระยะทางจาก ต.บ้านบึง -&gt; ท่าเรือแหลมบาลีฮาย  199.29 บาท/ตัน ( คิดเป็น 10 ล้อ )</t>
  </si>
  <si>
    <t>รวมค่าแรง</t>
  </si>
  <si>
    <r>
      <t xml:space="preserve">รายการประมาณการ      </t>
    </r>
    <r>
      <rPr>
        <sz val="14"/>
        <color rgb="FF0000FF"/>
        <rFont val="Browallia New"/>
        <family val="2"/>
      </rPr>
      <t xml:space="preserve">งาน ค.ส.ล. </t>
    </r>
    <r>
      <rPr>
        <b/>
        <sz val="13"/>
        <color indexed="12"/>
        <rFont val="Browallia New"/>
        <family val="2"/>
      </rPr>
      <t>กำแพงกันตลิ่ง</t>
    </r>
  </si>
  <si>
    <t xml:space="preserve">สถานที่ก่อสร้าง          </t>
  </si>
  <si>
    <t>ประมาณการโดย         นายพรชัย แสงแก้ว</t>
  </si>
  <si>
    <t>1. ค่าวัสดุและค่าขนส่ง</t>
  </si>
  <si>
    <t xml:space="preserve"> - คอนกรีต 300 ksc (ทรงกระบอก)</t>
  </si>
  <si>
    <t xml:space="preserve"> - ไม้แบบ (คิดที่ 50%)</t>
  </si>
  <si>
    <t>ตร.ม</t>
  </si>
  <si>
    <t>กก.</t>
  </si>
  <si>
    <t xml:space="preserve">            -  RB 9 มม.</t>
  </si>
  <si>
    <t>รวมค่าวัสดุและค่าขนส่ง</t>
  </si>
  <si>
    <t>เมตร</t>
  </si>
  <si>
    <t>กำหนด</t>
  </si>
  <si>
    <t>2. ค่าแรง</t>
  </si>
  <si>
    <t>1.2.1</t>
  </si>
  <si>
    <t>ผนังคอนกรีต</t>
  </si>
  <si>
    <t xml:space="preserve"> - เหล็ก SD 24</t>
  </si>
  <si>
    <t>1.2.2</t>
  </si>
  <si>
    <t>ผนังฉาบเรียบ</t>
  </si>
  <si>
    <t xml:space="preserve"> ตร.ม.</t>
  </si>
  <si>
    <t xml:space="preserve">ปูนซีเมนต์ </t>
  </si>
  <si>
    <t xml:space="preserve">น้ำยาผสมแทนปูนขาว </t>
  </si>
  <si>
    <t>ซีซี</t>
  </si>
  <si>
    <t xml:space="preserve">ทรายละเอียด </t>
  </si>
  <si>
    <t>น้ำผสมปูน</t>
  </si>
  <si>
    <t>ลิตร</t>
  </si>
  <si>
    <t>- ค่าแรงงานต่อวัน (8 ชม.)</t>
  </si>
  <si>
    <t>ช่างฉาบ(ช่างปูน)</t>
  </si>
  <si>
    <t>ช่างปูน(ลูกมือช่าง)</t>
  </si>
  <si>
    <t>-เครื่องมือที่ใช้ส่วนกลาง</t>
  </si>
  <si>
    <t>- ปริมาณงานที่ทำได้เฉลี่ยต่อวัน</t>
  </si>
  <si>
    <t>1.2.3</t>
  </si>
  <si>
    <t>งานทาสีน้ำ อะคิลิก ทาภายนอก</t>
  </si>
  <si>
    <t>1.  ค่าวัสดุ</t>
  </si>
  <si>
    <t xml:space="preserve"> - สีโป๊ว</t>
  </si>
  <si>
    <t xml:space="preserve"> - สีทาภานนอกทารองพื้น</t>
  </si>
  <si>
    <t>GL.</t>
  </si>
  <si>
    <t xml:space="preserve"> - สีทาภานนอกทาทับหน้า</t>
  </si>
  <si>
    <t xml:space="preserve"> - น้ำผสมสี</t>
  </si>
  <si>
    <t>3.  ค่าแรง</t>
  </si>
  <si>
    <t>ช่างทาสี</t>
  </si>
  <si>
    <t>ผู้ช่วยช่างทาสี</t>
  </si>
  <si>
    <t>สรุป ราคา ราวกันตก คสล. วัสดุ</t>
  </si>
  <si>
    <t>ค่าแรง</t>
  </si>
  <si>
    <t>โครงการปรับปรุงและก่อสร้างท่าเทียบเรือเกาะล้าน บริเวณท่าหน้าบ้าน ต.นาเกลือ อ.บางละมุง จ.ชลบุรี</t>
  </si>
  <si>
    <t>สรุปงานก่อสร้าง ระยะที่ 2</t>
  </si>
  <si>
    <t>รวมค่าก่อสร้าง ระยะที่ 2 ทั้งสิ้น</t>
  </si>
  <si>
    <t>เสาเข็มคอนกรีต รูปตัวที ขนาด1.20 x 0.90 ม ยาว 20 ม.</t>
  </si>
  <si>
    <t>เขื่อนกันคลื่น</t>
  </si>
  <si>
    <t>เครื่องหมายเดินเรือ</t>
  </si>
  <si>
    <t>แผนงบก่อสร้าง</t>
  </si>
  <si>
    <t>ปีก่อสร้าง</t>
  </si>
  <si>
    <t>ระยะที่ 1</t>
  </si>
  <si>
    <t>ระยะที่ 2</t>
  </si>
  <si>
    <t>ท่อน</t>
  </si>
  <si>
    <t>แผ่น</t>
  </si>
  <si>
    <t>ตัว</t>
  </si>
  <si>
    <t>งานสถาปัตยกรรม</t>
  </si>
  <si>
    <t>ค่าวัสดุ</t>
  </si>
  <si>
    <t>จุด</t>
  </si>
  <si>
    <t>ที่</t>
  </si>
  <si>
    <t>เหมา</t>
  </si>
  <si>
    <t>รวม</t>
  </si>
  <si>
    <t>-  อุปกรณ์ประกอบ</t>
  </si>
  <si>
    <t>-  บ่อพักสาย</t>
  </si>
  <si>
    <t>ตู้ควบคุมระบบไฟฟ้าย่อย (CU-1)</t>
  </si>
  <si>
    <t>สายไฟและท่อร้อยสายของวงจรสายป้อน</t>
  </si>
  <si>
    <t>สายไฟและท่อร้อยสายของวงจรสายย่อย</t>
  </si>
  <si>
    <t>-  สายไฟ ชนิด IEC01 ขนาด 4 SQ.MM.</t>
  </si>
  <si>
    <t>-  สายไฟ ชนิด IEC01 ขนาด 10 SQ.MM.</t>
  </si>
  <si>
    <t>ตู้โหลดไฟฟ้าหลัก (SDB-2)</t>
  </si>
  <si>
    <t>-  สายไฟ ชนิด NYY ขนาด 16 SQ.MM.</t>
  </si>
  <si>
    <t>-  สายไฟ ชนิด NYY ขนาด 95 SQ.MM.</t>
  </si>
  <si>
    <t>-  ท่อร้อยสาย ชนิด HDPE ขนาด 90 MM.</t>
  </si>
  <si>
    <t>-  สายไฟ ชนิด IEC01 ขนาด 6 SQ.MM.</t>
  </si>
  <si>
    <t>-  สายไฟ ชนิด IEC01 ขนาด 25 SQ.MM.</t>
  </si>
  <si>
    <t>-  ท่อร้อยสาย ชนิด IMC ขนาด 3/4 " (20mm.)</t>
  </si>
  <si>
    <t>-  ท่อร้อยสาย ชนิด IMC ขนาด 1 " (25mm.)</t>
  </si>
  <si>
    <t>-  ท่อร้อยสาย ชนิด IMC ขนาด 1 1/2 " (40mm.)</t>
  </si>
  <si>
    <t>ระบบไฟแสงสว่างสำหรับแพสูบน้ำบ่อพักน้ำดิบ</t>
  </si>
  <si>
    <t>-  สายไฟ ชนิด IEC01 ขนาด 2.5 SQ.MM.</t>
  </si>
  <si>
    <t>ระบบไฟแสงสว่างสำหรับแพสูบน้ำดิบ</t>
  </si>
  <si>
    <t>-  สายไฟ ชนิด NYY ขนาด 2C-2.5/2.5 SQ.MM.</t>
  </si>
  <si>
    <t>งานระบบท่อภายในบ่อพักน้ำดิบ</t>
  </si>
  <si>
    <t>- เหล็กแผ่นดำเรียบ 1.22x2.44 ม.หนา 3 มม.</t>
  </si>
  <si>
    <t>- เหล็กแผ่นดำมีลาย 1.22x2.44 ม.หนา 3 มม.</t>
  </si>
  <si>
    <t>- น๊อตสเตนเลส Ø 1/2"x1"</t>
  </si>
  <si>
    <t>- เหล็กแผ่น 150x150x6 มม.</t>
  </si>
  <si>
    <t>- แผ่นเมทัลชีท หนา 0.40 มม.</t>
  </si>
  <si>
    <t>- แผ่นแฟลทชิ่งเมทัลชีท</t>
  </si>
  <si>
    <t>รวม 1.1</t>
  </si>
  <si>
    <t>- เหล็กกล่อง []-2"x4"x3.2 มม.ยาว 6 ม.</t>
  </si>
  <si>
    <t>- เหล็ก C-75x45x15x2.3 มม. ยาว 6 ม.</t>
  </si>
  <si>
    <t>- เสาเหล็ก Ø-2.5"x3.2 mm. ยาว 6 ม.</t>
  </si>
  <si>
    <t>- เหล็ก C-125x50x20x3.2 มม. ยาว 6 ม.</t>
  </si>
  <si>
    <t>- เหล็ก C-60x30x10x2.3 มม. ยาว 6 ม.</t>
  </si>
  <si>
    <t>- คอนกรีตหยาบ 180 ksc.</t>
  </si>
  <si>
    <t>- คอนกรีตโครงสร้าง 280 ksc.</t>
  </si>
  <si>
    <t>- แบบหล่อคอนกรีต</t>
  </si>
  <si>
    <t>- เหล็กเสริม SR.24 RB Ø 9 มม.</t>
  </si>
  <si>
    <t>- เหล็กเสริม SD.40 DB Ø 12 มม.</t>
  </si>
  <si>
    <t>- ลวดผูกเหล็ก</t>
  </si>
  <si>
    <t>- ตะปู</t>
  </si>
  <si>
    <t>รวม 2.1</t>
  </si>
  <si>
    <t>- ขุดดินและกลบกลับ</t>
  </si>
  <si>
    <t>- ทาสีกันสนิมและสีน้ำมัน</t>
  </si>
  <si>
    <t>รวม 2.2</t>
  </si>
  <si>
    <t>งานแพสูบน้ำบริเวณแม่น้ำป่าสัก</t>
  </si>
  <si>
    <t>- ท่อเหล็กอาบสังกะสี ∅1 1/2"</t>
  </si>
  <si>
    <t>- น๊อต dia 3/8" ยาว 4"</t>
  </si>
  <si>
    <t>- น๊อต dia 3/8" ยาว 6"</t>
  </si>
  <si>
    <t xml:space="preserve">- ลวดตาข่ายรูปสี่เหลี่ยมจุตรัส ∅  2.5 มม. </t>
  </si>
  <si>
    <t>- ทุ่นลอย ขนาด 100x50x43 cm.</t>
  </si>
  <si>
    <t>- อุปกรณ์ยึดทุ่น</t>
  </si>
  <si>
    <t>- ราวกันตกลูกนอน Ø 1.5"x2.3 mm. ยาว 6 ม.</t>
  </si>
  <si>
    <t>- ราวกันตกลูกตั้ง Ø 1.0"x2.3 mm. ยาว 6 ม.</t>
  </si>
  <si>
    <t>- พื้นเหล็กแผ่นดำลาย 1.22x2.44 ม.หนา 2.3 มม.</t>
  </si>
  <si>
    <t>- Concrete Head Wall Pipe</t>
  </si>
  <si>
    <t>- Flap Valve Ø 0.60 m.</t>
  </si>
  <si>
    <t>งานแพสูบน้ำบริเวณอ่างเก็บน้ำดิบ</t>
  </si>
  <si>
    <t>งานโครงสร้างหลังคา</t>
  </si>
  <si>
    <t>รวม 1.2</t>
  </si>
  <si>
    <t>รวม 1.3</t>
  </si>
  <si>
    <t>รวม 3.1</t>
  </si>
  <si>
    <t>รวม 3.2</t>
  </si>
  <si>
    <t>รวม 3.3</t>
  </si>
  <si>
    <t>งานระบบไฟฟ้า</t>
  </si>
  <si>
    <t>- อุปกรณ์ประกอบ</t>
  </si>
  <si>
    <t>- Cable Tray 500x100 mm. with Cover</t>
  </si>
  <si>
    <t>- ตู้ควบคุมระบบไฟฟ้าหลัก 3 เฟส ขนาด 6 วงจร</t>
  </si>
  <si>
    <t>- MCCB 50 AT,3P.,IC ≥ 36 kA. 3 ชุด</t>
  </si>
  <si>
    <t>- MCCB 80 AT,3P.,IC ≥ 36 kA. 2 ชุด</t>
  </si>
  <si>
    <t xml:space="preserve">  MCCB 1000AT / 1000AF,3P., IC&gt;=36 kA</t>
  </si>
  <si>
    <t xml:space="preserve">  Busbar,อุปกรณ์ควบคุมและเครื่องมือวัด(MDB)</t>
  </si>
  <si>
    <t xml:space="preserve">  ตู้ควบคุม POWER FACTOR ขนาด 8 จังหวะ </t>
  </si>
  <si>
    <t xml:space="preserve">  MCCB 400AT / 400AF,3P., IC&gt;=36 kA</t>
  </si>
  <si>
    <t xml:space="preserve">  Busbar,อุปกรณ์ควบคุมและเครื่องมือวัด</t>
  </si>
  <si>
    <t>- สายไฟ ชนิด IEC01 ขนาด 4 SQ.MM.</t>
  </si>
  <si>
    <t>- สายไฟ ชนิด IEC01 ขนาด 10 SQ.MM.</t>
  </si>
  <si>
    <t>- สายไฟ ชนิด IEC01 ขนาด 35 SQ.MM.</t>
  </si>
  <si>
    <t xml:space="preserve">  พร้อมตู้กันน้ำพลาสติก</t>
  </si>
  <si>
    <t>- สวิทซ์ไฟ 1 ทาง ขนาด 15 แอมป์ 250 โวลท์</t>
  </si>
  <si>
    <t xml:space="preserve">- LED 1x20W IP65 Weather Proof Type </t>
  </si>
  <si>
    <t>- สายไฟ ชนิด IEC01 ขนาด 2.5 SQ.MM.</t>
  </si>
  <si>
    <t>- ท่อร้อยสาย ชนิด IMC ขนาด 1/2 " (15mm.)</t>
  </si>
  <si>
    <t>- ตู้ควบคุมระบบไฟฟ้าหลัก 3 เฟส ขนาด 4 วงจร</t>
  </si>
  <si>
    <t xml:space="preserve">  MCCB 150AT / 250AF,3P., IC&gt;=36 kA</t>
  </si>
  <si>
    <t>- MCCB 20 AT,3P.,IC ≥ 36 kA. 1 ชุด</t>
  </si>
  <si>
    <t>- MCCB 30 AT,3P.,IC ≥ 36 kA. 1 ชุด</t>
  </si>
  <si>
    <t>- MCCB 40 AT,3P.,IC ≥ 36 kA. 1 ชุด</t>
  </si>
  <si>
    <t>- MCCB 60 AT,3P.,IC ≥ 36 kA. 1 ชุด</t>
  </si>
  <si>
    <t>- ตู้ควบคุมระบบไฟฟ้าหลัก 1 เฟส ขนาด 6 วงจร</t>
  </si>
  <si>
    <t>- CB 16 AT,1P.,IC ≥ 6 kA.</t>
  </si>
  <si>
    <t xml:space="preserve">  MCCB 40AT / 100AF,1P., IC&gt;=10 kA</t>
  </si>
  <si>
    <t>- เหล็ก C-75x45x15x3.2 มม. ยาว 6.00 ม.</t>
  </si>
  <si>
    <t>- แผ่นเชิงชายสำเร็จรูป 200x6 มม.</t>
  </si>
  <si>
    <t>- เหล็กกล่อง LG 100x50x3.2 มม. ยาว 6.00 ม.</t>
  </si>
  <si>
    <t>- เหล็กกล่อง LG 50x50x2.3 มม. ยาว 6.00 ม.</t>
  </si>
  <si>
    <t>- เหล็กฉาก L 50x50x4 มม. ยาว 6.00 ม.</t>
  </si>
  <si>
    <t>- เหล็กกล่อง LG 100x100x3.2 มม. ยาว 6.00 ม.</t>
  </si>
  <si>
    <t>- เหล็กกล่อง LG 100x50x3.2  มม. ยาว 6.00 ม.</t>
  </si>
  <si>
    <t xml:space="preserve">- เหล็ก C-100x50x20x3.2  มม. ยาว 6.00 ม. </t>
  </si>
  <si>
    <t xml:space="preserve">  ขนาดช่อง 38 มม. เชื่อมติดกับท่อเหล็ก</t>
  </si>
  <si>
    <t>- ประตูลวดตาข่าย 0.90x1.75 ม.พร้อมอุกรณ์</t>
  </si>
  <si>
    <t>- บันไดเหล็กแผ่น กว้าง 1.00 ม.พร้มอุปกรณ์</t>
  </si>
  <si>
    <t>- Steel Plate 2.50x2.50 ม. หนา 9 mm..</t>
  </si>
  <si>
    <t>งานโครงสร้างแพสูบน้ำด้านล่าง</t>
  </si>
  <si>
    <t>งานโครงสร้างแพสูบน้ำด้านบน</t>
  </si>
  <si>
    <t>- เหล็กสลัก M16</t>
  </si>
  <si>
    <t>งานสะพานรับท่อ</t>
  </si>
  <si>
    <t>- แผ่นเหล็ก 100x50x12 มม.</t>
  </si>
  <si>
    <t>งานแพสูบน้ำดิบ</t>
  </si>
  <si>
    <t>- ทรายหยาบรองพื้น</t>
  </si>
  <si>
    <t>- แผ่นเหล็กใต้เสา 200x200x3 มม.</t>
  </si>
  <si>
    <t>- เหล็กแผ่น 150x150x3 มม.</t>
  </si>
  <si>
    <t>- แผ่นเหล็กใต้เสา 100x100x3 มม.</t>
  </si>
  <si>
    <t>- เหล็กกล่อง []-1"x1"x2.3 มม.ยาว 6 ม.</t>
  </si>
  <si>
    <t>- Flashing</t>
  </si>
  <si>
    <t>- หลังคา Metal sheet หนา 0.35 มม.</t>
  </si>
  <si>
    <t>- ผนัง Metal sheet หนา 0.35 มม.</t>
  </si>
  <si>
    <t xml:space="preserve">-  LED 1x20W IP65 Weather Proof Type </t>
  </si>
  <si>
    <t>-  สวิทซ์ไฟ 15A 1P 250V พร้อมตู้และอุปกรณ์</t>
  </si>
  <si>
    <t>งานปรับปรุงระบบประปา เฟส 2</t>
  </si>
  <si>
    <t>- ถางป่าปรับพื้นที่</t>
  </si>
  <si>
    <t>- ค่าสูบน้ำระหว่างก่อสร้าง</t>
  </si>
  <si>
    <t>- ขุดลอกดินเพิ่มเติมและขนย้าย</t>
  </si>
  <si>
    <t>งานปรับปรุงอ่างเก็บน้ำดิบ</t>
  </si>
  <si>
    <t>งานขุดลอกดินขยายอ่างเก็บน้ำดิบที่ 1</t>
  </si>
  <si>
    <t>งานขุดลอกดินขยายอ่างเก็บน้ำดิบที่ 2</t>
  </si>
  <si>
    <t>รวม  1  ( 1.1 - 1.3 )</t>
  </si>
  <si>
    <t>- เหล็กราง C-100x50x5x7.5 มม. ยาว 6 ม.</t>
  </si>
  <si>
    <t>รวม 2.3</t>
  </si>
  <si>
    <t>รวม 2.4</t>
  </si>
  <si>
    <t>รวม 2.5</t>
  </si>
  <si>
    <t>- HDPE Pipe Ø 225 mm  PN 10</t>
  </si>
  <si>
    <t>งานระบบท่อและเครื่องกล</t>
  </si>
  <si>
    <t>- Steel Pipe Ø 200 mm</t>
  </si>
  <si>
    <t>- Pipe Fitting and Auxilary</t>
  </si>
  <si>
    <t>- Steel Pipe Ø 300 mm</t>
  </si>
  <si>
    <t>- Foot Valve Ø 300 mm</t>
  </si>
  <si>
    <t>- Flexible Join Ø 200 mm</t>
  </si>
  <si>
    <t>- Flexible Join Ø 300 mm</t>
  </si>
  <si>
    <t>- Elblow 90˚ Ø 300 mm</t>
  </si>
  <si>
    <t>- Elblow 90˚ Ø 200 mm</t>
  </si>
  <si>
    <t>- Elblow 45˚ Ø 200 mm</t>
  </si>
  <si>
    <t>- Three way Ø 200x200x200 mm</t>
  </si>
  <si>
    <t>- Flange Ø 200 mm + Rabber&amp;Screw</t>
  </si>
  <si>
    <t>- Flange Ø 300 mm + Rabber&amp;Screw</t>
  </si>
  <si>
    <t>Raw Water Pump (Q=220 m3/h, TDH=25 m)</t>
  </si>
  <si>
    <t>- Pressure Gauage</t>
  </si>
  <si>
    <t>- RWP-01 (Relocate)</t>
  </si>
  <si>
    <t>- RWP-02 (New)</t>
  </si>
  <si>
    <t>รวม 2.6</t>
  </si>
  <si>
    <t>รวม 2 ( 2.1 - 2.6 )</t>
  </si>
  <si>
    <t xml:space="preserve">Pump Control Panel RWP-01 </t>
  </si>
  <si>
    <t>Pump Control Panel RWP-02</t>
  </si>
  <si>
    <t xml:space="preserve"> - บ่อพักสาย</t>
  </si>
  <si>
    <t xml:space="preserve"> - อุปกรณ์ประกอบ</t>
  </si>
  <si>
    <t>รวม 3 ( 3.1 - 3.3 )</t>
  </si>
  <si>
    <t>งานอื่นๆ</t>
  </si>
  <si>
    <t>รวม 4</t>
  </si>
  <si>
    <t>ตัวอักษร</t>
  </si>
  <si>
    <t>ค่าใช้จ่ายพิเศษตามข้อกำหนดและเงื่อนไข</t>
  </si>
  <si>
    <t>- ค่าเช่าสำนักงานสนาม ขนาด 54 ตร.ม.พร้อมระบบปรับอากาศ</t>
  </si>
  <si>
    <t>- ค่าติดตั้งน้ำประปาชั่วคราว พร้อมมิเตอร์</t>
  </si>
  <si>
    <t>- ค่าติดตั้งไฟฟ้าชั่วคราว พร้อมมิเตอร์</t>
  </si>
  <si>
    <t>สรุปงานปรับปรุงระบบประปา เฟส 2</t>
  </si>
  <si>
    <t>บัญชีแสดงปริมาณงานและราคา</t>
  </si>
  <si>
    <t>การนิคมอุตสาหกรรมแห่งประเทศไทย</t>
  </si>
  <si>
    <t>ของบริษัท, ห้างฯ .....................................</t>
  </si>
  <si>
    <t>.............................................................</t>
  </si>
  <si>
    <t>ประทับตราบริษัท/ห้างฯ</t>
  </si>
  <si>
    <t>วันที่……../…....…./…...…</t>
  </si>
  <si>
    <t>ปริมาณงาน</t>
  </si>
  <si>
    <t>ราคาต่อหน่วย (บาท )</t>
  </si>
  <si>
    <t>รวมเป็นเงิน</t>
  </si>
  <si>
    <t xml:space="preserve"> (บาท)</t>
  </si>
  <si>
    <t>งาน</t>
  </si>
  <si>
    <t>ค่าดำเนินการและผลกำไร...............%</t>
  </si>
  <si>
    <t>ภาษีมูลค่าเพิ่ม.........7.00.............%</t>
  </si>
  <si>
    <t>รวมเป็นเงินทั้งสิ้น</t>
  </si>
  <si>
    <t>(............................................................................................)</t>
  </si>
  <si>
    <t>- ถนนหินคลุก กว้าง 3.00 ม.</t>
  </si>
  <si>
    <t>- รางระบายน้ำฝน ค.ส.ล. รูปตัว U กว้าง 0.50 ม.</t>
  </si>
  <si>
    <t>- บ่อพัก ค.ส.ล. ขนาด 0.50 x 0.50 ม.</t>
  </si>
  <si>
    <t>บ่อ</t>
  </si>
  <si>
    <t>- Pipe Jacking Ø 0.60 m. + บ่อดันและรับ</t>
  </si>
  <si>
    <t>ชื่อโครงการ : งานปรับปรุงระบบประปา เฟส 2</t>
  </si>
  <si>
    <t xml:space="preserve">   สถานที่ก่อสร้าง : นิคมอุตสาหกรรมแก่งคอย จ.สระบุรี</t>
  </si>
  <si>
    <t>รวม  5</t>
  </si>
  <si>
    <t>รวม 1 - 5</t>
  </si>
  <si>
    <t>- Check Valve Ø 200 mm</t>
  </si>
  <si>
    <t>- Check Valve Ø 300 mm</t>
  </si>
  <si>
    <t>- สายไฟ ชนิด NYY ขนาด 4x1C-185 SQ.MM.</t>
  </si>
  <si>
    <t>ตู้โหลดไฟฟ้าหลัก MDB</t>
  </si>
  <si>
    <t>- ท่อ PVC ใสไส้ลวด Ø 300 mm ยาว 6.00 ม.</t>
  </si>
  <si>
    <t>สายไฟและท่อร้อยสายเข้าตู้ MDB</t>
  </si>
  <si>
    <t>สายไฟและท่อร้อยสายเข้าตู้ Pump Comtrol Panel</t>
  </si>
  <si>
    <t>- ท่อร้อยสาย ชนิด EMT ขนาด 1 1/2" (40mm.)</t>
  </si>
  <si>
    <t>- ท่อร้อยสาย EMT Ø 3/4" (20 mm.)</t>
  </si>
  <si>
    <t>- ท่อร้อยสาย EMT Ø 1 1/2" (40 mm.)</t>
  </si>
  <si>
    <t>- ท่ออ่อนเหล็กกันน้ำสีเทา Ø 3/4" (20 mm.)</t>
  </si>
  <si>
    <t>- ท่ออ่อนเหล็กกันน้ำสีเทา Ø 1 1/2" (40 mm.)</t>
  </si>
  <si>
    <t xml:space="preserve">Pump Control Panel LMCP-01 </t>
  </si>
  <si>
    <t>Pump Control Panel LMCP-02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</si>
</sst>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87" formatCode="_-* #,##0_-;\-* #,##0_-;_-* &quot;-&quot;_-;_-@_-"/>
    <numFmt numFmtId="188" formatCode="_-* #,##0.00_-;\-* #,##0.00_-;_-* &quot;-&quot;??_-;_-@_-"/>
    <numFmt numFmtId="189" formatCode="0.00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_(* #,##0_);_(* \(#,##0\);_(* &quot;-&quot;??_);_(@_)"/>
    <numFmt numFmtId="194" formatCode="_-* #,##0.00_-;\-* #,##0.00_-;_-* &quot;-&quot;_-;_-@_-"/>
    <numFmt numFmtId="195" formatCode="#,##0.00_ ;\-#,##0.00\ "/>
    <numFmt numFmtId="196" formatCode="\ @"/>
    <numFmt numFmtId="197" formatCode="mm&quot;월&quot;\ dd&quot;일&quot;"/>
    <numFmt numFmtId="198" formatCode="\ @@@@@@@@@@@@@@@@@@@@@@@"/>
    <numFmt numFmtId="199" formatCode="_ * #,##0.00_ ;_ * \-#,##0.00_ ;_ * &quot;-&quot;??_ ;_ @_ "/>
    <numFmt numFmtId="200" formatCode="_-* #,##0.000_-;\-* #,##0.000_-;_-* &quot;-&quot;??_-;_-@_-"/>
    <numFmt numFmtId="201" formatCode="[$-1070000]d/mm/yyyy;@"/>
    <numFmt numFmtId="203" formatCode="_(* #,##0.0_);_(* \(#,##0.0\);_(* &quot;-&quot;??_);_(@_)"/>
  </numFmts>
  <fonts count="114">
    <font>
      <sz val="10"/>
      <name val="Arial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6"/>
      <name val="AngsanaUPC"/>
      <family val="1"/>
      <charset val="222"/>
    </font>
    <font>
      <b/>
      <sz val="15"/>
      <name val="Angsana New"/>
      <family val="1"/>
    </font>
    <font>
      <sz val="15"/>
      <name val="Angsana New"/>
      <family val="1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6"/>
      <name val="Angsana New"/>
      <family val="1"/>
    </font>
    <font>
      <sz val="15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b/>
      <sz val="15"/>
      <name val="Browallia New"/>
      <family val="2"/>
    </font>
    <font>
      <sz val="15"/>
      <name val="Browallia New"/>
      <family val="2"/>
    </font>
    <font>
      <sz val="13"/>
      <color indexed="8"/>
      <name val="Cordia New"/>
      <family val="2"/>
    </font>
    <font>
      <b/>
      <sz val="14"/>
      <name val="Browallia New"/>
      <family val="2"/>
    </font>
    <font>
      <b/>
      <sz val="15"/>
      <name val="Cordia New"/>
      <family val="2"/>
    </font>
    <font>
      <sz val="14"/>
      <name val="AngsanaUPC"/>
      <family val="1"/>
      <charset val="222"/>
    </font>
    <font>
      <u/>
      <sz val="10"/>
      <color indexed="12"/>
      <name val="Arial"/>
      <family val="2"/>
    </font>
    <font>
      <sz val="16"/>
      <color indexed="8"/>
      <name val="AngsanaUPC"/>
      <family val="2"/>
      <charset val="222"/>
    </font>
    <font>
      <sz val="10"/>
      <color indexed="8"/>
      <name val="Tahoma"/>
      <family val="2"/>
      <charset val="222"/>
    </font>
    <font>
      <sz val="10"/>
      <color indexed="9"/>
      <name val="Tahoma"/>
      <family val="2"/>
      <charset val="22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1"/>
      <color indexed="8"/>
      <name val="Calibri"/>
      <family val="2"/>
    </font>
    <font>
      <sz val="7"/>
      <name val="Small Fonts"/>
      <family val="2"/>
    </font>
    <font>
      <b/>
      <sz val="18"/>
      <color indexed="62"/>
      <name val="Cambria"/>
      <family val="2"/>
    </font>
    <font>
      <b/>
      <sz val="18"/>
      <color indexed="56"/>
      <name val="Tahoma"/>
      <family val="2"/>
      <charset val="222"/>
    </font>
    <font>
      <b/>
      <sz val="10"/>
      <color indexed="52"/>
      <name val="Tahoma"/>
      <family val="2"/>
      <charset val="222"/>
    </font>
    <font>
      <sz val="10"/>
      <color indexed="10"/>
      <name val="Tahoma"/>
      <family val="2"/>
      <charset val="222"/>
    </font>
    <font>
      <i/>
      <sz val="10"/>
      <color indexed="23"/>
      <name val="Tahoma"/>
      <family val="2"/>
      <charset val="222"/>
    </font>
    <font>
      <b/>
      <sz val="10"/>
      <color indexed="9"/>
      <name val="Tahoma"/>
      <family val="2"/>
      <charset val="222"/>
    </font>
    <font>
      <sz val="10"/>
      <color indexed="52"/>
      <name val="Tahoma"/>
      <family val="2"/>
      <charset val="222"/>
    </font>
    <font>
      <sz val="10"/>
      <color indexed="17"/>
      <name val="Tahoma"/>
      <family val="2"/>
      <charset val="222"/>
    </font>
    <font>
      <sz val="10"/>
      <color indexed="62"/>
      <name val="Tahoma"/>
      <family val="2"/>
      <charset val="222"/>
    </font>
    <font>
      <sz val="10"/>
      <color indexed="60"/>
      <name val="Tahoma"/>
      <family val="2"/>
      <charset val="222"/>
    </font>
    <font>
      <b/>
      <sz val="10"/>
      <color indexed="8"/>
      <name val="Tahoma"/>
      <family val="2"/>
      <charset val="222"/>
    </font>
    <font>
      <sz val="10"/>
      <color indexed="20"/>
      <name val="Tahoma"/>
      <family val="2"/>
      <charset val="222"/>
    </font>
    <font>
      <b/>
      <sz val="10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2"/>
      <name val="Browallia New"/>
      <family val="2"/>
    </font>
    <font>
      <b/>
      <sz val="12"/>
      <name val="Browallia New"/>
      <family val="2"/>
    </font>
    <font>
      <sz val="11"/>
      <name val="Browallia New"/>
      <family val="2"/>
    </font>
    <font>
      <sz val="13"/>
      <name val="Browallia New"/>
      <family val="2"/>
    </font>
    <font>
      <sz val="16"/>
      <name val="Browallia New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UPC"/>
      <family val="1"/>
      <charset val="222"/>
    </font>
    <font>
      <sz val="10"/>
      <name val="Arial"/>
      <family val="2"/>
    </font>
    <font>
      <sz val="11"/>
      <color indexed="8"/>
      <name val="Tahoma"/>
      <family val="2"/>
    </font>
    <font>
      <sz val="11"/>
      <name val="돋움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b/>
      <sz val="11"/>
      <name val="Helv"/>
      <family val="2"/>
    </font>
    <font>
      <sz val="14"/>
      <name val="AngsanaUPC"/>
      <family val="1"/>
    </font>
    <font>
      <u/>
      <sz val="9.35"/>
      <color indexed="36"/>
      <name val="돋움"/>
      <family val="3"/>
      <charset val="129"/>
    </font>
    <font>
      <sz val="12"/>
      <name val="CordiaUPC"/>
      <family val="2"/>
    </font>
    <font>
      <b/>
      <sz val="15"/>
      <name val="BrowalliaUPC"/>
      <family val="2"/>
      <charset val="222"/>
    </font>
    <font>
      <b/>
      <sz val="12"/>
      <name val="AngsanaUPC"/>
      <family val="1"/>
      <charset val="222"/>
    </font>
    <font>
      <b/>
      <u val="singleAccounting"/>
      <sz val="14"/>
      <name val="Cordia New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color theme="1"/>
      <name val="CordiaUPC"/>
      <family val="2"/>
    </font>
    <font>
      <sz val="10"/>
      <name val="Arial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2"/>
      <color rgb="FFFF0000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3"/>
      <color indexed="12"/>
      <name val="Browallia New"/>
      <family val="2"/>
    </font>
    <font>
      <b/>
      <sz val="13"/>
      <name val="Browallia New"/>
      <family val="2"/>
    </font>
    <font>
      <b/>
      <sz val="16"/>
      <color indexed="12"/>
      <name val="Browallia New"/>
      <family val="2"/>
    </font>
    <font>
      <sz val="10"/>
      <name val="Browallia New"/>
      <family val="2"/>
    </font>
    <font>
      <b/>
      <u/>
      <sz val="12"/>
      <name val="Browallia New"/>
      <family val="2"/>
    </font>
    <font>
      <sz val="12"/>
      <color indexed="8"/>
      <name val="Browallia New"/>
      <family val="2"/>
    </font>
    <font>
      <b/>
      <sz val="12"/>
      <color indexed="8"/>
      <name val="Browallia New"/>
      <family val="2"/>
    </font>
    <font>
      <b/>
      <sz val="10"/>
      <name val="Browallia New"/>
      <family val="2"/>
    </font>
    <font>
      <sz val="14"/>
      <color rgb="FF0000FF"/>
      <name val="Browallia New"/>
      <family val="2"/>
    </font>
    <font>
      <b/>
      <sz val="13"/>
      <color indexed="12"/>
      <name val="Browallia New"/>
      <family val="2"/>
    </font>
    <font>
      <sz val="10"/>
      <name val="Arial"/>
      <family val="2"/>
    </font>
    <font>
      <sz val="16"/>
      <color theme="1"/>
      <name val="AngsanaUPC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Angsana New"/>
      <family val="2"/>
    </font>
    <font>
      <sz val="16"/>
      <color theme="1"/>
      <name val="TH Sarabun New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name val="CordiaUPC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ngsanaUPC"/>
      <family val="1"/>
    </font>
    <font>
      <b/>
      <sz val="12"/>
      <name val="Tahoma"/>
      <family val="2"/>
      <scheme val="minor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10"/>
      <name val="Tahoma"/>
      <family val="2"/>
      <scheme val="minor"/>
    </font>
    <font>
      <sz val="9"/>
      <name val="Arial"/>
      <family val="2"/>
    </font>
    <font>
      <sz val="9"/>
      <name val="Tahoma"/>
      <family val="2"/>
      <scheme val="minor"/>
    </font>
    <font>
      <sz val="12"/>
      <name val="Arial"/>
      <family val="2"/>
    </font>
    <font>
      <b/>
      <sz val="14"/>
      <name val="Tahoma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5"/>
        <bgColor indexed="45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70">
    <xf numFmtId="0" fontId="0" fillId="0" borderId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3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3" fillId="24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3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7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35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43" fontId="34" fillId="0" borderId="0" applyFont="0" applyFill="0" applyBorder="0" applyAlignment="0" applyProtection="0"/>
    <xf numFmtId="188" fontId="12" fillId="0" borderId="0" applyFont="0" applyFill="0" applyBorder="0" applyAlignment="0" applyProtection="0"/>
    <xf numFmtId="191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64" fillId="0" borderId="0"/>
    <xf numFmtId="196" fontId="65" fillId="0" borderId="0">
      <protection locked="0"/>
    </xf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197" fontId="65" fillId="0" borderId="0">
      <protection locked="0"/>
    </xf>
    <xf numFmtId="0" fontId="66" fillId="0" borderId="3" applyNumberFormat="0" applyAlignment="0" applyProtection="0">
      <alignment horizontal="left" vertical="center"/>
    </xf>
    <xf numFmtId="0" fontId="66" fillId="0" borderId="4">
      <alignment horizontal="left" vertical="center"/>
    </xf>
    <xf numFmtId="198" fontId="65" fillId="0" borderId="0">
      <protection locked="0"/>
    </xf>
    <xf numFmtId="198" fontId="65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37" fontId="37" fillId="0" borderId="0"/>
    <xf numFmtId="0" fontId="74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2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62" fillId="0" borderId="0"/>
    <xf numFmtId="0" fontId="10" fillId="0" borderId="0"/>
    <xf numFmtId="0" fontId="62" fillId="0" borderId="0"/>
    <xf numFmtId="0" fontId="10" fillId="0" borderId="0"/>
    <xf numFmtId="0" fontId="11" fillId="0" borderId="0"/>
    <xf numFmtId="0" fontId="12" fillId="0" borderId="0"/>
    <xf numFmtId="0" fontId="34" fillId="26" borderId="9" applyNumberFormat="0" applyFont="0" applyAlignment="0" applyProtection="0"/>
    <xf numFmtId="9" fontId="9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67" fillId="0" borderId="0"/>
    <xf numFmtId="0" fontId="6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4" fillId="0" borderId="0" applyFont="0" applyFill="0" applyBorder="0" applyAlignment="0" applyProtection="0"/>
    <xf numFmtId="188" fontId="35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8" fontId="10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0" fontId="44" fillId="0" borderId="8" applyNumberFormat="0" applyFill="0" applyAlignment="0" applyProtection="0"/>
    <xf numFmtId="0" fontId="34" fillId="0" borderId="0"/>
    <xf numFmtId="0" fontId="20" fillId="0" borderId="0"/>
    <xf numFmtId="0" fontId="68" fillId="0" borderId="0"/>
    <xf numFmtId="0" fontId="68" fillId="0" borderId="0"/>
    <xf numFmtId="0" fontId="27" fillId="0" borderId="0"/>
    <xf numFmtId="0" fontId="17" fillId="0" borderId="0"/>
    <xf numFmtId="0" fontId="10" fillId="0" borderId="0"/>
    <xf numFmtId="0" fontId="34" fillId="0" borderId="0"/>
    <xf numFmtId="0" fontId="20" fillId="0" borderId="0"/>
    <xf numFmtId="0" fontId="11" fillId="0" borderId="0"/>
    <xf numFmtId="9" fontId="20" fillId="0" borderId="0" applyFont="0" applyFill="0" applyBorder="0" applyAlignment="0" applyProtection="0"/>
    <xf numFmtId="0" fontId="10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5" fillId="0" borderId="0" applyFont="0" applyFill="0" applyBorder="0" applyAlignment="0" applyProtection="0"/>
    <xf numFmtId="199" fontId="65" fillId="0" borderId="0" applyFont="0" applyFill="0" applyBorder="0" applyAlignment="0" applyProtection="0"/>
    <xf numFmtId="0" fontId="10" fillId="0" borderId="0"/>
    <xf numFmtId="0" fontId="9" fillId="0" borderId="0"/>
    <xf numFmtId="188" fontId="9" fillId="0" borderId="0" applyFont="0" applyFill="0" applyBorder="0" applyAlignment="0" applyProtection="0"/>
    <xf numFmtId="0" fontId="9" fillId="0" borderId="0"/>
    <xf numFmtId="0" fontId="9" fillId="0" borderId="0"/>
    <xf numFmtId="43" fontId="77" fillId="0" borderId="0" applyFont="0" applyFill="0" applyBorder="0" applyAlignment="0" applyProtection="0"/>
    <xf numFmtId="0" fontId="9" fillId="0" borderId="0"/>
    <xf numFmtId="188" fontId="9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188" fontId="7" fillId="0" borderId="0" applyFon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9" fillId="0" borderId="0"/>
    <xf numFmtId="0" fontId="5" fillId="0" borderId="0"/>
    <xf numFmtId="188" fontId="5" fillId="0" borderId="0" applyFont="0" applyFill="0" applyBorder="0" applyAlignment="0" applyProtection="0"/>
    <xf numFmtId="0" fontId="9" fillId="0" borderId="0"/>
    <xf numFmtId="188" fontId="9" fillId="0" borderId="0" applyFont="0" applyFill="0" applyBorder="0" applyAlignment="0" applyProtection="0"/>
    <xf numFmtId="0" fontId="9" fillId="0" borderId="0"/>
    <xf numFmtId="0" fontId="9" fillId="0" borderId="0"/>
    <xf numFmtId="188" fontId="4" fillId="0" borderId="0" applyFont="0" applyFill="0" applyBorder="0" applyAlignment="0" applyProtection="0"/>
    <xf numFmtId="0" fontId="4" fillId="0" borderId="0"/>
    <xf numFmtId="0" fontId="11" fillId="0" borderId="0"/>
    <xf numFmtId="188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9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3" fillId="0" borderId="0"/>
    <xf numFmtId="43" fontId="93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0" fontId="94" fillId="0" borderId="0"/>
    <xf numFmtId="191" fontId="94" fillId="0" borderId="0" applyFont="0" applyFill="0" applyBorder="0" applyAlignment="0" applyProtection="0"/>
    <xf numFmtId="9" fontId="9" fillId="0" borderId="0" applyFont="0" applyFill="0" applyBorder="0" applyAlignment="0" applyProtection="0"/>
    <xf numFmtId="188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95" fillId="0" borderId="0"/>
    <xf numFmtId="188" fontId="95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44" fillId="0" borderId="8" applyNumberFormat="0" applyFill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40" fillId="28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29" borderId="2" applyNumberFormat="0" applyAlignment="0" applyProtection="0"/>
    <xf numFmtId="0" fontId="45" fillId="4" borderId="0" applyNumberFormat="0" applyBorder="0" applyAlignment="0" applyProtection="0"/>
    <xf numFmtId="0" fontId="46" fillId="7" borderId="1" applyNumberFormat="0" applyAlignment="0" applyProtection="0"/>
    <xf numFmtId="0" fontId="47" fillId="33" borderId="0" applyNumberFormat="0" applyBorder="0" applyAlignment="0" applyProtection="0"/>
    <xf numFmtId="0" fontId="48" fillId="0" borderId="11" applyNumberFormat="0" applyFill="0" applyAlignment="0" applyProtection="0"/>
    <xf numFmtId="0" fontId="49" fillId="3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25" borderId="0" applyNumberFormat="0" applyBorder="0" applyAlignment="0" applyProtection="0"/>
    <xf numFmtId="0" fontId="50" fillId="28" borderId="10" applyNumberFormat="0" applyAlignment="0" applyProtection="0"/>
    <xf numFmtId="0" fontId="11" fillId="34" borderId="9" applyNumberFormat="0" applyFon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97" fillId="0" borderId="0"/>
    <xf numFmtId="194" fontId="2" fillId="0" borderId="0" applyFont="0" applyFill="0" applyBorder="0" applyAlignment="0" applyProtection="0"/>
    <xf numFmtId="0" fontId="2" fillId="0" borderId="0"/>
    <xf numFmtId="0" fontId="11" fillId="0" borderId="0"/>
    <xf numFmtId="195" fontId="11" fillId="0" borderId="0" applyFont="0" applyFill="0" applyBorder="0" applyAlignment="0" applyProtection="0"/>
    <xf numFmtId="43" fontId="75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11" fillId="0" borderId="0"/>
    <xf numFmtId="0" fontId="98" fillId="0" borderId="0"/>
    <xf numFmtId="0" fontId="99" fillId="0" borderId="0"/>
    <xf numFmtId="188" fontId="99" fillId="0" borderId="0" applyFont="0" applyFill="0" applyBorder="0" applyAlignment="0" applyProtection="0"/>
    <xf numFmtId="0" fontId="100" fillId="0" borderId="0"/>
    <xf numFmtId="188" fontId="100" fillId="0" borderId="0" applyFont="0" applyFill="0" applyBorder="0" applyAlignment="0" applyProtection="0"/>
    <xf numFmtId="0" fontId="1" fillId="0" borderId="0"/>
    <xf numFmtId="201" fontId="101" fillId="0" borderId="0"/>
    <xf numFmtId="0" fontId="101" fillId="0" borderId="0"/>
    <xf numFmtId="188" fontId="105" fillId="0" borderId="0" applyFont="0" applyFill="0" applyBorder="0" applyAlignment="0" applyProtection="0"/>
    <xf numFmtId="0" fontId="94" fillId="0" borderId="0"/>
    <xf numFmtId="43" fontId="27" fillId="0" borderId="0" applyFont="0" applyFill="0" applyBorder="0" applyAlignment="0" applyProtection="0"/>
  </cellStyleXfs>
  <cellXfs count="521">
    <xf numFmtId="0" fontId="0" fillId="0" borderId="0" xfId="0"/>
    <xf numFmtId="3" fontId="22" fillId="0" borderId="15" xfId="95" applyNumberFormat="1" applyFont="1" applyBorder="1" applyAlignment="1">
      <alignment horizontal="center" vertical="justify"/>
    </xf>
    <xf numFmtId="188" fontId="22" fillId="0" borderId="13" xfId="95" applyNumberFormat="1" applyFont="1" applyBorder="1" applyAlignment="1">
      <alignment horizontal="center" vertical="justify"/>
    </xf>
    <xf numFmtId="188" fontId="23" fillId="0" borderId="13" xfId="95" applyNumberFormat="1" applyFont="1" applyBorder="1" applyAlignment="1">
      <alignment horizontal="center" vertical="justify"/>
    </xf>
    <xf numFmtId="188" fontId="23" fillId="0" borderId="24" xfId="95" applyNumberFormat="1" applyFont="1" applyBorder="1" applyAlignment="1">
      <alignment horizontal="center" vertical="justify"/>
    </xf>
    <xf numFmtId="188" fontId="23" fillId="0" borderId="24" xfId="95" applyNumberFormat="1" applyFont="1" applyBorder="1" applyAlignment="1">
      <alignment horizontal="right" vertical="justify"/>
    </xf>
    <xf numFmtId="188" fontId="22" fillId="0" borderId="24" xfId="95" applyNumberFormat="1" applyFont="1" applyBorder="1" applyAlignment="1">
      <alignment horizontal="center" vertical="justify"/>
    </xf>
    <xf numFmtId="188" fontId="22" fillId="0" borderId="24" xfId="96" applyNumberFormat="1" applyFont="1" applyBorder="1" applyAlignment="1">
      <alignment horizontal="left" vertical="justify"/>
    </xf>
    <xf numFmtId="188" fontId="18" fillId="0" borderId="13" xfId="95" applyNumberFormat="1" applyFont="1" applyBorder="1" applyAlignment="1">
      <alignment horizontal="center" vertical="justify"/>
    </xf>
    <xf numFmtId="188" fontId="18" fillId="0" borderId="13" xfId="95" applyNumberFormat="1" applyFont="1" applyBorder="1" applyAlignment="1">
      <alignment horizontal="right" vertical="justify"/>
    </xf>
    <xf numFmtId="188" fontId="18" fillId="0" borderId="15" xfId="95" applyNumberFormat="1" applyFont="1" applyBorder="1" applyAlignment="1">
      <alignment horizontal="center" vertical="justify"/>
    </xf>
    <xf numFmtId="188" fontId="26" fillId="0" borderId="13" xfId="96" applyNumberFormat="1" applyFont="1" applyBorder="1" applyAlignment="1">
      <alignment horizontal="right" vertical="justify"/>
    </xf>
    <xf numFmtId="10" fontId="18" fillId="0" borderId="13" xfId="98" applyNumberFormat="1" applyFont="1" applyFill="1" applyBorder="1"/>
    <xf numFmtId="188" fontId="11" fillId="0" borderId="13" xfId="19" applyNumberFormat="1" applyFont="1" applyFill="1" applyBorder="1" applyAlignment="1">
      <alignment vertical="center"/>
    </xf>
    <xf numFmtId="43" fontId="16" fillId="0" borderId="0" xfId="19" applyFont="1" applyFill="1"/>
    <xf numFmtId="188" fontId="25" fillId="0" borderId="4" xfId="159" applyNumberFormat="1" applyFont="1" applyBorder="1" applyAlignment="1">
      <alignment vertical="center"/>
    </xf>
    <xf numFmtId="188" fontId="25" fillId="0" borderId="13" xfId="168" applyNumberFormat="1" applyFont="1" applyBorder="1" applyAlignment="1">
      <alignment vertical="center"/>
    </xf>
    <xf numFmtId="188" fontId="25" fillId="0" borderId="30" xfId="168" applyNumberFormat="1" applyFont="1" applyBorder="1" applyAlignment="1">
      <alignment vertical="center"/>
    </xf>
    <xf numFmtId="0" fontId="18" fillId="0" borderId="0" xfId="159" applyFont="1"/>
    <xf numFmtId="0" fontId="14" fillId="0" borderId="0" xfId="159" applyFont="1"/>
    <xf numFmtId="0" fontId="59" fillId="0" borderId="0" xfId="159" applyFont="1" applyAlignment="1">
      <alignment vertical="center"/>
    </xf>
    <xf numFmtId="0" fontId="13" fillId="0" borderId="0" xfId="159" applyFont="1"/>
    <xf numFmtId="0" fontId="16" fillId="0" borderId="0" xfId="159" applyFont="1"/>
    <xf numFmtId="0" fontId="25" fillId="0" borderId="0" xfId="157" applyFont="1" applyAlignment="1">
      <alignment horizontal="left" vertical="center"/>
    </xf>
    <xf numFmtId="0" fontId="60" fillId="0" borderId="0" xfId="159" applyFont="1" applyAlignment="1">
      <alignment vertical="center"/>
    </xf>
    <xf numFmtId="0" fontId="14" fillId="0" borderId="0" xfId="159" applyFont="1" applyAlignment="1">
      <alignment horizontal="center"/>
    </xf>
    <xf numFmtId="0" fontId="58" fillId="0" borderId="0" xfId="172" applyFont="1" applyAlignment="1">
      <alignment vertical="center"/>
    </xf>
    <xf numFmtId="188" fontId="15" fillId="0" borderId="17" xfId="160" applyFont="1" applyFill="1" applyBorder="1" applyAlignment="1">
      <alignment horizontal="center"/>
    </xf>
    <xf numFmtId="191" fontId="15" fillId="0" borderId="17" xfId="160" applyNumberFormat="1" applyFont="1" applyFill="1" applyBorder="1" applyAlignment="1">
      <alignment horizontal="center"/>
    </xf>
    <xf numFmtId="0" fontId="15" fillId="0" borderId="0" xfId="159" applyFont="1"/>
    <xf numFmtId="188" fontId="15" fillId="0" borderId="27" xfId="160" applyFont="1" applyFill="1" applyBorder="1" applyAlignment="1">
      <alignment horizontal="center"/>
    </xf>
    <xf numFmtId="188" fontId="15" fillId="0" borderId="33" xfId="160" applyFont="1" applyFill="1" applyBorder="1" applyAlignment="1">
      <alignment horizontal="center"/>
    </xf>
    <xf numFmtId="188" fontId="15" fillId="0" borderId="18" xfId="160" applyFont="1" applyFill="1" applyBorder="1"/>
    <xf numFmtId="191" fontId="15" fillId="0" borderId="18" xfId="160" applyNumberFormat="1" applyFont="1" applyFill="1" applyBorder="1"/>
    <xf numFmtId="0" fontId="22" fillId="0" borderId="15" xfId="159" applyFont="1" applyBorder="1" applyAlignment="1">
      <alignment vertical="center"/>
    </xf>
    <xf numFmtId="4" fontId="15" fillId="0" borderId="16" xfId="159" applyNumberFormat="1" applyFont="1" applyBorder="1" applyAlignment="1">
      <alignment vertical="center"/>
    </xf>
    <xf numFmtId="0" fontId="15" fillId="0" borderId="16" xfId="159" applyFont="1" applyBorder="1" applyAlignment="1">
      <alignment horizontal="center" vertical="center"/>
    </xf>
    <xf numFmtId="188" fontId="15" fillId="0" borderId="16" xfId="160" applyFont="1" applyFill="1" applyBorder="1" applyAlignment="1">
      <alignment horizontal="center"/>
    </xf>
    <xf numFmtId="188" fontId="15" fillId="0" borderId="0" xfId="160" applyFont="1" applyFill="1" applyBorder="1" applyAlignment="1">
      <alignment horizontal="center"/>
    </xf>
    <xf numFmtId="188" fontId="15" fillId="0" borderId="16" xfId="160" applyFont="1" applyFill="1" applyBorder="1"/>
    <xf numFmtId="191" fontId="72" fillId="0" borderId="16" xfId="160" applyNumberFormat="1" applyFont="1" applyFill="1" applyBorder="1"/>
    <xf numFmtId="188" fontId="23" fillId="0" borderId="13" xfId="160" applyFont="1" applyFill="1" applyBorder="1" applyAlignment="1">
      <alignment horizontal="center" vertical="justify"/>
    </xf>
    <xf numFmtId="188" fontId="23" fillId="0" borderId="13" xfId="160" applyFont="1" applyFill="1" applyBorder="1"/>
    <xf numFmtId="188" fontId="23" fillId="0" borderId="4" xfId="160" applyFont="1" applyFill="1" applyBorder="1"/>
    <xf numFmtId="188" fontId="22" fillId="0" borderId="13" xfId="160" applyFont="1" applyFill="1" applyBorder="1"/>
    <xf numFmtId="188" fontId="23" fillId="0" borderId="13" xfId="160" applyFont="1" applyFill="1" applyBorder="1" applyAlignment="1">
      <alignment horizontal="right" vertical="justify"/>
    </xf>
    <xf numFmtId="188" fontId="16" fillId="0" borderId="0" xfId="159" applyNumberFormat="1" applyFont="1"/>
    <xf numFmtId="188" fontId="23" fillId="0" borderId="24" xfId="160" applyFont="1" applyFill="1" applyBorder="1" applyAlignment="1">
      <alignment horizontal="center" vertical="justify"/>
    </xf>
    <xf numFmtId="188" fontId="23" fillId="0" borderId="24" xfId="160" applyFont="1" applyFill="1" applyBorder="1"/>
    <xf numFmtId="188" fontId="23" fillId="0" borderId="30" xfId="160" applyFont="1" applyFill="1" applyBorder="1"/>
    <xf numFmtId="188" fontId="22" fillId="0" borderId="24" xfId="160" applyFont="1" applyFill="1" applyBorder="1"/>
    <xf numFmtId="188" fontId="18" fillId="0" borderId="13" xfId="160" applyFont="1" applyFill="1" applyBorder="1" applyAlignment="1">
      <alignment horizontal="center" vertical="justify"/>
    </xf>
    <xf numFmtId="188" fontId="18" fillId="0" borderId="13" xfId="160" applyFont="1" applyFill="1" applyBorder="1"/>
    <xf numFmtId="188" fontId="71" fillId="0" borderId="27" xfId="160" applyFont="1" applyFill="1" applyBorder="1"/>
    <xf numFmtId="188" fontId="26" fillId="0" borderId="13" xfId="160" applyFont="1" applyFill="1" applyBorder="1"/>
    <xf numFmtId="187" fontId="16" fillId="0" borderId="0" xfId="159" applyNumberFormat="1" applyFont="1"/>
    <xf numFmtId="188" fontId="19" fillId="0" borderId="13" xfId="159" applyNumberFormat="1" applyFont="1" applyBorder="1" applyAlignment="1">
      <alignment horizontal="center" vertical="center"/>
    </xf>
    <xf numFmtId="188" fontId="19" fillId="0" borderId="13" xfId="168" applyNumberFormat="1" applyFont="1" applyBorder="1" applyAlignment="1">
      <alignment vertical="center"/>
    </xf>
    <xf numFmtId="188" fontId="19" fillId="0" borderId="13" xfId="159" applyNumberFormat="1" applyFont="1" applyBorder="1" applyAlignment="1">
      <alignment vertical="center"/>
    </xf>
    <xf numFmtId="188" fontId="11" fillId="0" borderId="4" xfId="168" applyNumberFormat="1" applyFont="1" applyBorder="1" applyAlignment="1">
      <alignment vertical="center"/>
    </xf>
    <xf numFmtId="188" fontId="11" fillId="0" borderId="13" xfId="159" applyNumberFormat="1" applyFont="1" applyBorder="1" applyAlignment="1">
      <alignment horizontal="center" vertical="center"/>
    </xf>
    <xf numFmtId="188" fontId="11" fillId="0" borderId="13" xfId="160" applyFont="1" applyFill="1" applyBorder="1" applyAlignment="1">
      <alignment vertical="center"/>
    </xf>
    <xf numFmtId="188" fontId="11" fillId="0" borderId="13" xfId="160" applyFont="1" applyFill="1" applyBorder="1" applyAlignment="1">
      <alignment horizontal="center" vertical="center"/>
    </xf>
    <xf numFmtId="188" fontId="19" fillId="0" borderId="25" xfId="159" applyNumberFormat="1" applyFont="1" applyBorder="1" applyAlignment="1">
      <alignment vertical="center"/>
    </xf>
    <xf numFmtId="188" fontId="19" fillId="0" borderId="4" xfId="159" applyNumberFormat="1" applyFont="1" applyBorder="1" applyAlignment="1">
      <alignment vertical="center"/>
    </xf>
    <xf numFmtId="188" fontId="19" fillId="0" borderId="4" xfId="159" applyNumberFormat="1" applyFont="1" applyBorder="1" applyAlignment="1">
      <alignment horizontal="right" vertical="center"/>
    </xf>
    <xf numFmtId="188" fontId="19" fillId="0" borderId="23" xfId="159" applyNumberFormat="1" applyFont="1" applyBorder="1" applyAlignment="1">
      <alignment vertical="center"/>
    </xf>
    <xf numFmtId="188" fontId="73" fillId="0" borderId="13" xfId="159" applyNumberFormat="1" applyFont="1" applyBorder="1" applyAlignment="1">
      <alignment horizontal="center" vertical="center"/>
    </xf>
    <xf numFmtId="0" fontId="19" fillId="0" borderId="23" xfId="159" applyFont="1" applyBorder="1" applyAlignment="1">
      <alignment vertical="center"/>
    </xf>
    <xf numFmtId="0" fontId="19" fillId="0" borderId="0" xfId="159" applyFont="1" applyAlignment="1">
      <alignment vertical="center"/>
    </xf>
    <xf numFmtId="4" fontId="16" fillId="0" borderId="0" xfId="159" applyNumberFormat="1" applyFont="1"/>
    <xf numFmtId="0" fontId="16" fillId="0" borderId="0" xfId="159" applyFont="1" applyAlignment="1">
      <alignment horizontal="center"/>
    </xf>
    <xf numFmtId="188" fontId="16" fillId="0" borderId="0" xfId="160" applyFont="1" applyFill="1"/>
    <xf numFmtId="191" fontId="16" fillId="0" borderId="0" xfId="160" applyNumberFormat="1" applyFont="1" applyFill="1"/>
    <xf numFmtId="190" fontId="18" fillId="0" borderId="13" xfId="159" applyNumberFormat="1" applyFont="1" applyBorder="1" applyAlignment="1">
      <alignment horizontal="center"/>
    </xf>
    <xf numFmtId="0" fontId="78" fillId="0" borderId="0" xfId="173" applyFont="1" applyAlignment="1">
      <alignment horizontal="left"/>
    </xf>
    <xf numFmtId="0" fontId="5" fillId="0" borderId="0" xfId="173" applyAlignment="1">
      <alignment horizontal="center"/>
    </xf>
    <xf numFmtId="0" fontId="78" fillId="0" borderId="34" xfId="173" applyFont="1" applyBorder="1" applyAlignment="1">
      <alignment horizontal="center"/>
    </xf>
    <xf numFmtId="0" fontId="78" fillId="0" borderId="19" xfId="173" applyFont="1" applyBorder="1" applyAlignment="1">
      <alignment horizontal="center"/>
    </xf>
    <xf numFmtId="0" fontId="78" fillId="0" borderId="36" xfId="173" applyFont="1" applyBorder="1" applyAlignment="1">
      <alignment horizontal="center"/>
    </xf>
    <xf numFmtId="0" fontId="78" fillId="0" borderId="0" xfId="173" applyFont="1" applyAlignment="1">
      <alignment horizontal="center"/>
    </xf>
    <xf numFmtId="0" fontId="78" fillId="0" borderId="37" xfId="173" applyFont="1" applyBorder="1" applyAlignment="1">
      <alignment horizontal="center"/>
    </xf>
    <xf numFmtId="0" fontId="78" fillId="0" borderId="15" xfId="173" applyFont="1" applyBorder="1" applyAlignment="1">
      <alignment horizontal="center"/>
    </xf>
    <xf numFmtId="0" fontId="78" fillId="0" borderId="39" xfId="173" applyFont="1" applyBorder="1" applyAlignment="1">
      <alignment horizontal="center"/>
    </xf>
    <xf numFmtId="0" fontId="79" fillId="0" borderId="20" xfId="173" applyFont="1" applyBorder="1" applyAlignment="1">
      <alignment horizontal="center"/>
    </xf>
    <xf numFmtId="0" fontId="5" fillId="0" borderId="13" xfId="173" applyBorder="1" applyAlignment="1">
      <alignment horizontal="left"/>
    </xf>
    <xf numFmtId="191" fontId="0" fillId="0" borderId="13" xfId="174" applyNumberFormat="1" applyFont="1" applyBorder="1" applyAlignment="1">
      <alignment horizontal="left"/>
    </xf>
    <xf numFmtId="0" fontId="5" fillId="0" borderId="13" xfId="173" applyBorder="1" applyAlignment="1">
      <alignment horizontal="center"/>
    </xf>
    <xf numFmtId="0" fontId="5" fillId="0" borderId="21" xfId="173" applyBorder="1" applyAlignment="1">
      <alignment horizontal="center"/>
    </xf>
    <xf numFmtId="191" fontId="5" fillId="0" borderId="0" xfId="173" applyNumberFormat="1" applyAlignment="1">
      <alignment horizontal="center"/>
    </xf>
    <xf numFmtId="188" fontId="80" fillId="0" borderId="0" xfId="174" applyFont="1" applyAlignment="1">
      <alignment horizontal="center"/>
    </xf>
    <xf numFmtId="200" fontId="0" fillId="0" borderId="13" xfId="174" applyNumberFormat="1" applyFont="1" applyBorder="1" applyAlignment="1">
      <alignment horizontal="left"/>
    </xf>
    <xf numFmtId="0" fontId="5" fillId="0" borderId="38" xfId="173" applyBorder="1" applyAlignment="1">
      <alignment horizontal="center"/>
    </xf>
    <xf numFmtId="0" fontId="5" fillId="0" borderId="24" xfId="173" applyBorder="1" applyAlignment="1">
      <alignment horizontal="left"/>
    </xf>
    <xf numFmtId="0" fontId="5" fillId="0" borderId="24" xfId="173" applyBorder="1" applyAlignment="1">
      <alignment horizontal="center"/>
    </xf>
    <xf numFmtId="0" fontId="5" fillId="0" borderId="40" xfId="173" applyBorder="1" applyAlignment="1">
      <alignment horizontal="center"/>
    </xf>
    <xf numFmtId="0" fontId="79" fillId="0" borderId="31" xfId="173" applyFont="1" applyBorder="1" applyAlignment="1">
      <alignment horizontal="center"/>
    </xf>
    <xf numFmtId="0" fontId="79" fillId="0" borderId="32" xfId="173" applyFont="1" applyBorder="1" applyAlignment="1">
      <alignment horizontal="center"/>
    </xf>
    <xf numFmtId="0" fontId="79" fillId="0" borderId="42" xfId="173" applyFont="1" applyBorder="1" applyAlignment="1">
      <alignment horizontal="center"/>
    </xf>
    <xf numFmtId="0" fontId="79" fillId="0" borderId="0" xfId="173" applyFont="1" applyAlignment="1">
      <alignment horizontal="center"/>
    </xf>
    <xf numFmtId="188" fontId="81" fillId="0" borderId="0" xfId="174" applyFont="1" applyAlignment="1">
      <alignment horizontal="center"/>
    </xf>
    <xf numFmtId="191" fontId="82" fillId="0" borderId="13" xfId="174" applyNumberFormat="1" applyFont="1" applyBorder="1" applyAlignment="1">
      <alignment horizontal="left"/>
    </xf>
    <xf numFmtId="0" fontId="70" fillId="0" borderId="13" xfId="175" applyFont="1" applyBorder="1" applyAlignment="1">
      <alignment vertical="center"/>
    </xf>
    <xf numFmtId="4" fontId="70" fillId="0" borderId="13" xfId="175" applyNumberFormat="1" applyFont="1" applyBorder="1" applyAlignment="1">
      <alignment vertical="center"/>
    </xf>
    <xf numFmtId="4" fontId="70" fillId="0" borderId="13" xfId="175" applyNumberFormat="1" applyFont="1" applyBorder="1" applyAlignment="1">
      <alignment horizontal="center" vertical="center"/>
    </xf>
    <xf numFmtId="3" fontId="70" fillId="0" borderId="13" xfId="175" applyNumberFormat="1" applyFont="1" applyBorder="1" applyAlignment="1">
      <alignment horizontal="right" vertical="center"/>
    </xf>
    <xf numFmtId="4" fontId="54" fillId="0" borderId="24" xfId="176" applyNumberFormat="1" applyFont="1" applyFill="1" applyBorder="1" applyAlignment="1">
      <alignment vertical="center"/>
    </xf>
    <xf numFmtId="191" fontId="54" fillId="0" borderId="23" xfId="176" applyNumberFormat="1" applyFont="1" applyFill="1" applyBorder="1" applyAlignment="1">
      <alignment horizontal="left" vertical="center"/>
    </xf>
    <xf numFmtId="3" fontId="54" fillId="0" borderId="24" xfId="176" applyNumberFormat="1" applyFont="1" applyFill="1" applyBorder="1" applyAlignment="1">
      <alignment vertical="center"/>
    </xf>
    <xf numFmtId="0" fontId="76" fillId="0" borderId="13" xfId="175" applyFont="1" applyBorder="1" applyAlignment="1">
      <alignment horizontal="left" vertical="center"/>
    </xf>
    <xf numFmtId="4" fontId="70" fillId="0" borderId="13" xfId="175" applyNumberFormat="1" applyFont="1" applyBorder="1" applyAlignment="1">
      <alignment horizontal="right" vertical="center"/>
    </xf>
    <xf numFmtId="0" fontId="57" fillId="0" borderId="22" xfId="178" applyFont="1" applyBorder="1" applyAlignment="1">
      <alignment horizontal="left" vertical="center"/>
    </xf>
    <xf numFmtId="0" fontId="57" fillId="0" borderId="22" xfId="178" applyFont="1" applyBorder="1" applyAlignment="1">
      <alignment horizontal="center" vertical="center"/>
    </xf>
    <xf numFmtId="4" fontId="84" fillId="0" borderId="22" xfId="178" applyNumberFormat="1" applyFont="1" applyBorder="1" applyAlignment="1">
      <alignment horizontal="center" vertical="center"/>
    </xf>
    <xf numFmtId="4" fontId="57" fillId="0" borderId="22" xfId="178" applyNumberFormat="1" applyFont="1" applyBorder="1" applyAlignment="1">
      <alignment horizontal="center" vertical="center"/>
    </xf>
    <xf numFmtId="0" fontId="57" fillId="0" borderId="22" xfId="178" applyFont="1" applyBorder="1" applyAlignment="1">
      <alignment vertical="center"/>
    </xf>
    <xf numFmtId="0" fontId="54" fillId="0" borderId="0" xfId="178" applyFont="1" applyAlignment="1">
      <alignment vertical="center"/>
    </xf>
    <xf numFmtId="0" fontId="57" fillId="0" borderId="26" xfId="178" applyFont="1" applyBorder="1" applyAlignment="1">
      <alignment horizontal="left" vertical="center"/>
    </xf>
    <xf numFmtId="0" fontId="57" fillId="0" borderId="26" xfId="178" applyFont="1" applyBorder="1" applyAlignment="1">
      <alignment horizontal="center" vertical="center"/>
    </xf>
    <xf numFmtId="4" fontId="57" fillId="0" borderId="26" xfId="178" applyNumberFormat="1" applyFont="1" applyBorder="1" applyAlignment="1">
      <alignment horizontal="center" vertical="center"/>
    </xf>
    <xf numFmtId="0" fontId="57" fillId="0" borderId="26" xfId="178" applyFont="1" applyBorder="1" applyAlignment="1">
      <alignment vertical="center"/>
    </xf>
    <xf numFmtId="4" fontId="54" fillId="0" borderId="0" xfId="178" applyNumberFormat="1" applyFont="1" applyAlignment="1">
      <alignment horizontal="center" vertical="center"/>
    </xf>
    <xf numFmtId="0" fontId="54" fillId="0" borderId="0" xfId="178" applyFont="1" applyAlignment="1">
      <alignment horizontal="left" vertical="center"/>
    </xf>
    <xf numFmtId="4" fontId="85" fillId="0" borderId="26" xfId="147" applyNumberFormat="1" applyFont="1" applyBorder="1" applyAlignment="1">
      <alignment horizontal="left" vertical="center"/>
    </xf>
    <xf numFmtId="0" fontId="57" fillId="0" borderId="28" xfId="178" applyFont="1" applyBorder="1" applyAlignment="1">
      <alignment horizontal="left" vertical="center"/>
    </xf>
    <xf numFmtId="0" fontId="57" fillId="0" borderId="28" xfId="178" applyFont="1" applyBorder="1" applyAlignment="1">
      <alignment vertical="center"/>
    </xf>
    <xf numFmtId="4" fontId="57" fillId="0" borderId="28" xfId="178" applyNumberFormat="1" applyFont="1" applyBorder="1" applyAlignment="1">
      <alignment horizontal="right" vertical="center"/>
    </xf>
    <xf numFmtId="4" fontId="84" fillId="0" borderId="28" xfId="178" applyNumberFormat="1" applyFont="1" applyBorder="1" applyAlignment="1">
      <alignment horizontal="center" vertical="center"/>
    </xf>
    <xf numFmtId="17" fontId="57" fillId="0" borderId="28" xfId="178" applyNumberFormat="1" applyFont="1" applyBorder="1" applyAlignment="1">
      <alignment horizontal="left" vertical="center"/>
    </xf>
    <xf numFmtId="4" fontId="54" fillId="0" borderId="0" xfId="178" applyNumberFormat="1" applyFont="1" applyAlignment="1">
      <alignment horizontal="right" vertical="center"/>
    </xf>
    <xf numFmtId="4" fontId="55" fillId="0" borderId="0" xfId="178" applyNumberFormat="1" applyFont="1" applyAlignment="1">
      <alignment horizontal="center" vertical="center"/>
    </xf>
    <xf numFmtId="0" fontId="55" fillId="0" borderId="17" xfId="178" applyFont="1" applyBorder="1" applyAlignment="1">
      <alignment horizontal="center" vertical="center"/>
    </xf>
    <xf numFmtId="0" fontId="55" fillId="0" borderId="0" xfId="178" applyFont="1" applyAlignment="1">
      <alignment horizontal="center" vertical="center"/>
    </xf>
    <xf numFmtId="0" fontId="55" fillId="0" borderId="18" xfId="178" applyFont="1" applyBorder="1" applyAlignment="1">
      <alignment horizontal="center" vertical="center"/>
    </xf>
    <xf numFmtId="0" fontId="55" fillId="0" borderId="13" xfId="178" applyFont="1" applyBorder="1" applyAlignment="1">
      <alignment horizontal="center" vertical="center"/>
    </xf>
    <xf numFmtId="0" fontId="55" fillId="0" borderId="13" xfId="178" applyFont="1" applyBorder="1" applyAlignment="1">
      <alignment vertical="center"/>
    </xf>
    <xf numFmtId="191" fontId="54" fillId="0" borderId="13" xfId="155" applyNumberFormat="1" applyFont="1" applyFill="1" applyBorder="1" applyAlignment="1">
      <alignment vertical="center"/>
    </xf>
    <xf numFmtId="191" fontId="54" fillId="0" borderId="13" xfId="155" applyNumberFormat="1" applyFont="1" applyFill="1" applyBorder="1" applyAlignment="1">
      <alignment horizontal="center" vertical="center"/>
    </xf>
    <xf numFmtId="4" fontId="54" fillId="0" borderId="13" xfId="155" applyNumberFormat="1" applyFont="1" applyFill="1" applyBorder="1" applyAlignment="1">
      <alignment vertical="center"/>
    </xf>
    <xf numFmtId="2" fontId="86" fillId="0" borderId="13" xfId="155" applyNumberFormat="1" applyFont="1" applyFill="1" applyBorder="1" applyAlignment="1">
      <alignment horizontal="right" vertical="center"/>
    </xf>
    <xf numFmtId="0" fontId="54" fillId="0" borderId="13" xfId="178" applyFont="1" applyBorder="1" applyAlignment="1">
      <alignment horizontal="center" vertical="center"/>
    </xf>
    <xf numFmtId="0" fontId="87" fillId="0" borderId="13" xfId="178" applyFont="1" applyBorder="1" applyAlignment="1">
      <alignment vertical="center"/>
    </xf>
    <xf numFmtId="188" fontId="54" fillId="0" borderId="13" xfId="155" applyFont="1" applyFill="1" applyBorder="1" applyAlignment="1">
      <alignment vertical="center"/>
    </xf>
    <xf numFmtId="191" fontId="86" fillId="0" borderId="13" xfId="155" applyNumberFormat="1" applyFont="1" applyFill="1" applyBorder="1" applyAlignment="1">
      <alignment horizontal="right" vertical="center"/>
    </xf>
    <xf numFmtId="0" fontId="54" fillId="0" borderId="13" xfId="178" applyFont="1" applyBorder="1" applyAlignment="1">
      <alignment vertical="center"/>
    </xf>
    <xf numFmtId="4" fontId="88" fillId="0" borderId="13" xfId="155" applyNumberFormat="1" applyFont="1" applyFill="1" applyBorder="1" applyAlignment="1">
      <alignment vertical="center"/>
    </xf>
    <xf numFmtId="191" fontId="86" fillId="0" borderId="13" xfId="155" applyNumberFormat="1" applyFont="1" applyFill="1" applyBorder="1" applyAlignment="1">
      <alignment horizontal="left" vertical="center"/>
    </xf>
    <xf numFmtId="188" fontId="54" fillId="0" borderId="0" xfId="179" applyFont="1" applyFill="1" applyAlignment="1">
      <alignment vertical="center"/>
    </xf>
    <xf numFmtId="0" fontId="54" fillId="0" borderId="4" xfId="178" applyFont="1" applyBorder="1" applyAlignment="1">
      <alignment vertical="center"/>
    </xf>
    <xf numFmtId="191" fontId="55" fillId="0" borderId="4" xfId="155" applyNumberFormat="1" applyFont="1" applyFill="1" applyBorder="1" applyAlignment="1">
      <alignment vertical="center"/>
    </xf>
    <xf numFmtId="191" fontId="55" fillId="0" borderId="13" xfId="155" applyNumberFormat="1" applyFont="1" applyFill="1" applyBorder="1" applyAlignment="1">
      <alignment horizontal="center" vertical="center"/>
    </xf>
    <xf numFmtId="4" fontId="89" fillId="0" borderId="13" xfId="155" applyNumberFormat="1" applyFont="1" applyFill="1" applyBorder="1" applyAlignment="1">
      <alignment vertical="center"/>
    </xf>
    <xf numFmtId="188" fontId="55" fillId="0" borderId="13" xfId="155" applyFont="1" applyFill="1" applyBorder="1" applyAlignment="1">
      <alignment vertical="center"/>
    </xf>
    <xf numFmtId="0" fontId="56" fillId="0" borderId="4" xfId="180" applyFont="1" applyBorder="1" applyAlignment="1">
      <alignment horizontal="left" vertical="center"/>
    </xf>
    <xf numFmtId="2" fontId="55" fillId="0" borderId="13" xfId="179" applyNumberFormat="1" applyFont="1" applyBorder="1" applyAlignment="1">
      <alignment horizontal="right" vertical="center"/>
    </xf>
    <xf numFmtId="0" fontId="55" fillId="0" borderId="13" xfId="181" applyFont="1" applyBorder="1" applyAlignment="1">
      <alignment horizontal="center" vertical="center"/>
    </xf>
    <xf numFmtId="4" fontId="55" fillId="0" borderId="13" xfId="181" quotePrefix="1" applyNumberFormat="1" applyFont="1" applyBorder="1" applyAlignment="1">
      <alignment horizontal="right" vertical="center"/>
    </xf>
    <xf numFmtId="4" fontId="54" fillId="0" borderId="13" xfId="182" applyNumberFormat="1" applyFont="1" applyBorder="1" applyAlignment="1">
      <alignment horizontal="right" vertical="center"/>
    </xf>
    <xf numFmtId="188" fontId="54" fillId="0" borderId="0" xfId="178" applyNumberFormat="1" applyFont="1" applyAlignment="1">
      <alignment vertical="center"/>
    </xf>
    <xf numFmtId="0" fontId="54" fillId="0" borderId="13" xfId="180" applyFont="1" applyBorder="1" applyAlignment="1">
      <alignment vertical="center"/>
    </xf>
    <xf numFmtId="2" fontId="54" fillId="0" borderId="13" xfId="179" applyNumberFormat="1" applyFont="1" applyBorder="1" applyAlignment="1">
      <alignment horizontal="right" vertical="center"/>
    </xf>
    <xf numFmtId="0" fontId="54" fillId="0" borderId="13" xfId="181" applyFont="1" applyBorder="1" applyAlignment="1">
      <alignment horizontal="center" vertical="center"/>
    </xf>
    <xf numFmtId="4" fontId="54" fillId="0" borderId="13" xfId="181" applyNumberFormat="1" applyFont="1" applyBorder="1" applyAlignment="1">
      <alignment horizontal="right" vertical="center"/>
    </xf>
    <xf numFmtId="0" fontId="54" fillId="0" borderId="13" xfId="181" applyFont="1" applyBorder="1" applyAlignment="1">
      <alignment vertical="center"/>
    </xf>
    <xf numFmtId="0" fontId="54" fillId="0" borderId="4" xfId="181" applyFont="1" applyBorder="1" applyAlignment="1">
      <alignment vertical="center"/>
    </xf>
    <xf numFmtId="1" fontId="54" fillId="0" borderId="13" xfId="179" applyNumberFormat="1" applyFont="1" applyBorder="1" applyAlignment="1">
      <alignment horizontal="right" vertical="center"/>
    </xf>
    <xf numFmtId="191" fontId="54" fillId="0" borderId="13" xfId="179" applyNumberFormat="1" applyFont="1" applyFill="1" applyBorder="1" applyAlignment="1">
      <alignment horizontal="center" vertical="center" shrinkToFit="1"/>
    </xf>
    <xf numFmtId="0" fontId="21" fillId="0" borderId="24" xfId="180" applyFont="1" applyBorder="1" applyAlignment="1">
      <alignment horizontal="right" vertical="center"/>
    </xf>
    <xf numFmtId="0" fontId="11" fillId="0" borderId="0" xfId="180" applyFont="1" applyAlignment="1">
      <alignment horizontal="center" vertical="center"/>
    </xf>
    <xf numFmtId="0" fontId="11" fillId="0" borderId="0" xfId="180" applyFont="1" applyAlignment="1">
      <alignment vertical="center"/>
    </xf>
    <xf numFmtId="0" fontId="24" fillId="0" borderId="13" xfId="180" applyFont="1" applyBorder="1" applyAlignment="1">
      <alignment horizontal="left" vertical="center"/>
    </xf>
    <xf numFmtId="0" fontId="11" fillId="0" borderId="13" xfId="180" applyFont="1" applyBorder="1" applyAlignment="1">
      <alignment vertical="center"/>
    </xf>
    <xf numFmtId="0" fontId="21" fillId="0" borderId="24" xfId="180" applyFont="1" applyBorder="1" applyAlignment="1">
      <alignment horizontal="center" vertical="center"/>
    </xf>
    <xf numFmtId="191" fontId="21" fillId="0" borderId="24" xfId="179" applyNumberFormat="1" applyFont="1" applyBorder="1" applyAlignment="1">
      <alignment horizontal="center" vertical="center"/>
    </xf>
    <xf numFmtId="0" fontId="21" fillId="0" borderId="24" xfId="180" applyFont="1" applyBorder="1" applyAlignment="1">
      <alignment horizontal="left" vertical="center"/>
    </xf>
    <xf numFmtId="0" fontId="55" fillId="0" borderId="23" xfId="180" applyFont="1" applyBorder="1" applyAlignment="1">
      <alignment horizontal="right" vertical="center"/>
    </xf>
    <xf numFmtId="0" fontId="55" fillId="0" borderId="4" xfId="178" applyFont="1" applyBorder="1" applyAlignment="1">
      <alignment horizontal="right" vertical="center"/>
    </xf>
    <xf numFmtId="1" fontId="54" fillId="0" borderId="13" xfId="155" applyNumberFormat="1" applyFont="1" applyBorder="1" applyAlignment="1">
      <alignment horizontal="right" vertical="center"/>
    </xf>
    <xf numFmtId="191" fontId="54" fillId="0" borderId="13" xfId="155" applyNumberFormat="1" applyFont="1" applyFill="1" applyBorder="1" applyAlignment="1">
      <alignment horizontal="center" vertical="center" shrinkToFit="1"/>
    </xf>
    <xf numFmtId="0" fontId="55" fillId="0" borderId="13" xfId="181" quotePrefix="1" applyFont="1" applyBorder="1" applyAlignment="1">
      <alignment horizontal="center" vertical="center"/>
    </xf>
    <xf numFmtId="188" fontId="55" fillId="0" borderId="27" xfId="182" applyFont="1" applyBorder="1" applyAlignment="1">
      <alignment vertical="center"/>
    </xf>
    <xf numFmtId="188" fontId="54" fillId="0" borderId="15" xfId="155" applyFont="1" applyFill="1" applyBorder="1" applyAlignment="1">
      <alignment vertical="center"/>
    </xf>
    <xf numFmtId="0" fontId="54" fillId="0" borderId="25" xfId="178" applyFont="1" applyBorder="1" applyAlignment="1">
      <alignment horizontal="left" vertical="center"/>
    </xf>
    <xf numFmtId="4" fontId="54" fillId="0" borderId="13" xfId="155" applyNumberFormat="1" applyFont="1" applyFill="1" applyBorder="1" applyAlignment="1">
      <alignment horizontal="right" vertical="center"/>
    </xf>
    <xf numFmtId="3" fontId="54" fillId="0" borderId="13" xfId="155" applyNumberFormat="1" applyFont="1" applyFill="1" applyBorder="1" applyAlignment="1">
      <alignment horizontal="right" vertical="center"/>
    </xf>
    <xf numFmtId="0" fontId="54" fillId="0" borderId="4" xfId="178" applyFont="1" applyBorder="1" applyAlignment="1">
      <alignment horizontal="right" vertical="center"/>
    </xf>
    <xf numFmtId="4" fontId="54" fillId="0" borderId="13" xfId="155" applyNumberFormat="1" applyFont="1" applyFill="1" applyBorder="1" applyAlignment="1">
      <alignment horizontal="center" vertical="center"/>
    </xf>
    <xf numFmtId="0" fontId="54" fillId="0" borderId="15" xfId="178" applyFont="1" applyBorder="1" applyAlignment="1">
      <alignment horizontal="center" vertical="center"/>
    </xf>
    <xf numFmtId="0" fontId="55" fillId="0" borderId="14" xfId="178" applyFont="1" applyBorder="1" applyAlignment="1">
      <alignment horizontal="right" vertical="center"/>
    </xf>
    <xf numFmtId="4" fontId="54" fillId="0" borderId="25" xfId="155" applyNumberFormat="1" applyFont="1" applyFill="1" applyBorder="1" applyAlignment="1">
      <alignment horizontal="center" vertical="center"/>
    </xf>
    <xf numFmtId="4" fontId="55" fillId="0" borderId="19" xfId="155" applyNumberFormat="1" applyFont="1" applyFill="1" applyBorder="1" applyAlignment="1">
      <alignment vertical="center"/>
    </xf>
    <xf numFmtId="191" fontId="86" fillId="0" borderId="23" xfId="155" applyNumberFormat="1" applyFont="1" applyFill="1" applyBorder="1" applyAlignment="1">
      <alignment horizontal="left" vertical="center"/>
    </xf>
    <xf numFmtId="0" fontId="55" fillId="0" borderId="29" xfId="181" quotePrefix="1" applyFont="1" applyBorder="1" applyAlignment="1">
      <alignment horizontal="center" vertical="center"/>
    </xf>
    <xf numFmtId="188" fontId="55" fillId="0" borderId="24" xfId="182" applyFont="1" applyBorder="1" applyAlignment="1">
      <alignment vertical="center"/>
    </xf>
    <xf numFmtId="0" fontId="55" fillId="0" borderId="25" xfId="178" applyFont="1" applyBorder="1" applyAlignment="1">
      <alignment horizontal="left" vertical="center"/>
    </xf>
    <xf numFmtId="0" fontId="54" fillId="0" borderId="13" xfId="183" applyFont="1" applyBorder="1" applyAlignment="1">
      <alignment horizontal="right" vertical="center"/>
    </xf>
    <xf numFmtId="0" fontId="55" fillId="0" borderId="29" xfId="183" applyFont="1" applyBorder="1" applyAlignment="1">
      <alignment horizontal="center" vertical="center"/>
    </xf>
    <xf numFmtId="3" fontId="54" fillId="0" borderId="13" xfId="183" applyNumberFormat="1" applyFont="1" applyBorder="1" applyAlignment="1">
      <alignment horizontal="right" vertical="center"/>
    </xf>
    <xf numFmtId="0" fontId="90" fillId="0" borderId="13" xfId="183" applyFont="1" applyBorder="1" applyAlignment="1">
      <alignment horizontal="right" vertical="center"/>
    </xf>
    <xf numFmtId="0" fontId="54" fillId="0" borderId="25" xfId="181" applyFont="1" applyBorder="1" applyAlignment="1">
      <alignment vertical="center"/>
    </xf>
    <xf numFmtId="192" fontId="54" fillId="0" borderId="13" xfId="182" applyNumberFormat="1" applyFont="1" applyBorder="1" applyAlignment="1">
      <alignment vertical="center"/>
    </xf>
    <xf numFmtId="4" fontId="54" fillId="0" borderId="13" xfId="182" applyNumberFormat="1" applyFont="1" applyBorder="1" applyAlignment="1">
      <alignment vertical="center"/>
    </xf>
    <xf numFmtId="191" fontId="54" fillId="0" borderId="13" xfId="155" applyNumberFormat="1" applyFont="1" applyBorder="1" applyAlignment="1">
      <alignment vertical="center"/>
    </xf>
    <xf numFmtId="195" fontId="54" fillId="0" borderId="13" xfId="182" applyNumberFormat="1" applyFont="1" applyBorder="1" applyAlignment="1">
      <alignment vertical="center"/>
    </xf>
    <xf numFmtId="0" fontId="86" fillId="0" borderId="13" xfId="183" applyFont="1" applyBorder="1" applyAlignment="1">
      <alignment horizontal="right" vertical="center"/>
    </xf>
    <xf numFmtId="187" fontId="54" fillId="0" borderId="13" xfId="182" applyNumberFormat="1" applyFont="1" applyBorder="1" applyAlignment="1">
      <alignment vertical="center"/>
    </xf>
    <xf numFmtId="0" fontId="54" fillId="0" borderId="4" xfId="181" applyFont="1" applyBorder="1" applyAlignment="1">
      <alignment horizontal="left" vertical="center"/>
    </xf>
    <xf numFmtId="0" fontId="55" fillId="0" borderId="25" xfId="181" applyFont="1" applyBorder="1" applyAlignment="1">
      <alignment horizontal="center" vertical="center"/>
    </xf>
    <xf numFmtId="4" fontId="55" fillId="0" borderId="13" xfId="182" applyNumberFormat="1" applyFont="1" applyBorder="1" applyAlignment="1">
      <alignment vertical="center"/>
    </xf>
    <xf numFmtId="4" fontId="90" fillId="0" borderId="13" xfId="183" applyNumberFormat="1" applyFont="1" applyBorder="1" applyAlignment="1">
      <alignment horizontal="right" vertical="center"/>
    </xf>
    <xf numFmtId="3" fontId="54" fillId="0" borderId="13" xfId="182" applyNumberFormat="1" applyFont="1" applyBorder="1" applyAlignment="1">
      <alignment vertical="center"/>
    </xf>
    <xf numFmtId="0" fontId="54" fillId="0" borderId="0" xfId="178" applyFont="1" applyAlignment="1">
      <alignment horizontal="center" vertical="center"/>
    </xf>
    <xf numFmtId="4" fontId="54" fillId="0" borderId="0" xfId="178" applyNumberFormat="1" applyFont="1" applyAlignment="1">
      <alignment vertical="center"/>
    </xf>
    <xf numFmtId="0" fontId="86" fillId="0" borderId="0" xfId="178" applyFont="1" applyAlignment="1">
      <alignment horizontal="left" vertical="center"/>
    </xf>
    <xf numFmtId="4" fontId="11" fillId="0" borderId="0" xfId="180" applyNumberFormat="1" applyFont="1" applyAlignment="1">
      <alignment vertical="center"/>
    </xf>
    <xf numFmtId="0" fontId="57" fillId="0" borderId="26" xfId="184" applyFont="1" applyBorder="1" applyAlignment="1">
      <alignment horizontal="left" vertical="center"/>
    </xf>
    <xf numFmtId="2" fontId="54" fillId="0" borderId="13" xfId="155" applyNumberFormat="1" applyFont="1" applyFill="1" applyBorder="1" applyAlignment="1">
      <alignment horizontal="right" vertical="center"/>
    </xf>
    <xf numFmtId="0" fontId="87" fillId="0" borderId="13" xfId="185" applyFont="1" applyBorder="1" applyAlignment="1">
      <alignment horizontal="left" vertical="center"/>
    </xf>
    <xf numFmtId="191" fontId="54" fillId="0" borderId="13" xfId="155" applyNumberFormat="1" applyFont="1" applyFill="1" applyBorder="1" applyAlignment="1">
      <alignment horizontal="left" vertical="center"/>
    </xf>
    <xf numFmtId="0" fontId="54" fillId="0" borderId="13" xfId="185" applyFont="1" applyBorder="1" applyAlignment="1">
      <alignment horizontal="left" vertical="center"/>
    </xf>
    <xf numFmtId="190" fontId="54" fillId="0" borderId="13" xfId="155" applyNumberFormat="1" applyFont="1" applyFill="1" applyBorder="1" applyAlignment="1">
      <alignment vertical="center"/>
    </xf>
    <xf numFmtId="188" fontId="54" fillId="0" borderId="13" xfId="155" applyFont="1" applyBorder="1" applyAlignment="1">
      <alignment horizontal="center" vertical="center"/>
    </xf>
    <xf numFmtId="188" fontId="54" fillId="0" borderId="13" xfId="155" applyFont="1" applyBorder="1" applyAlignment="1">
      <alignment vertical="center"/>
    </xf>
    <xf numFmtId="0" fontId="55" fillId="0" borderId="13" xfId="178" applyFont="1" applyBorder="1" applyAlignment="1">
      <alignment horizontal="right" vertical="center"/>
    </xf>
    <xf numFmtId="4" fontId="55" fillId="0" borderId="13" xfId="155" applyNumberFormat="1" applyFont="1" applyFill="1" applyBorder="1" applyAlignment="1">
      <alignment vertical="center"/>
    </xf>
    <xf numFmtId="188" fontId="54" fillId="0" borderId="13" xfId="155" applyFont="1" applyBorder="1" applyAlignment="1">
      <alignment horizontal="right" vertical="center"/>
    </xf>
    <xf numFmtId="4" fontId="55" fillId="0" borderId="27" xfId="155" applyNumberFormat="1" applyFont="1" applyFill="1" applyBorder="1" applyAlignment="1">
      <alignment vertical="center"/>
    </xf>
    <xf numFmtId="4" fontId="54" fillId="0" borderId="15" xfId="155" applyNumberFormat="1" applyFont="1" applyFill="1" applyBorder="1" applyAlignment="1">
      <alignment vertical="center"/>
    </xf>
    <xf numFmtId="4" fontId="55" fillId="0" borderId="24" xfId="155" applyNumberFormat="1" applyFont="1" applyFill="1" applyBorder="1" applyAlignment="1">
      <alignment vertical="center"/>
    </xf>
    <xf numFmtId="0" fontId="55" fillId="0" borderId="13" xfId="178" applyFont="1" applyBorder="1" applyAlignment="1">
      <alignment horizontal="left" vertical="center"/>
    </xf>
    <xf numFmtId="0" fontId="54" fillId="0" borderId="13" xfId="178" applyFont="1" applyBorder="1" applyAlignment="1">
      <alignment horizontal="left" vertical="center"/>
    </xf>
    <xf numFmtId="0" fontId="55" fillId="0" borderId="0" xfId="178" applyFont="1" applyAlignment="1">
      <alignment horizontal="right" vertical="center"/>
    </xf>
    <xf numFmtId="191" fontId="54" fillId="0" borderId="0" xfId="155" applyNumberFormat="1" applyFont="1" applyFill="1" applyBorder="1" applyAlignment="1">
      <alignment vertical="center"/>
    </xf>
    <xf numFmtId="191" fontId="54" fillId="0" borderId="0" xfId="155" applyNumberFormat="1" applyFont="1" applyFill="1" applyBorder="1" applyAlignment="1">
      <alignment horizontal="center" vertical="center"/>
    </xf>
    <xf numFmtId="4" fontId="54" fillId="0" borderId="0" xfId="155" applyNumberFormat="1" applyFont="1" applyFill="1" applyBorder="1" applyAlignment="1">
      <alignment horizontal="center" vertical="center"/>
    </xf>
    <xf numFmtId="4" fontId="55" fillId="0" borderId="0" xfId="155" applyNumberFormat="1" applyFont="1" applyFill="1" applyBorder="1" applyAlignment="1">
      <alignment vertical="center"/>
    </xf>
    <xf numFmtId="191" fontId="54" fillId="0" borderId="0" xfId="155" applyNumberFormat="1" applyFont="1" applyFill="1" applyBorder="1" applyAlignment="1">
      <alignment horizontal="left" vertical="center"/>
    </xf>
    <xf numFmtId="0" fontId="79" fillId="0" borderId="0" xfId="293" applyFont="1"/>
    <xf numFmtId="0" fontId="3" fillId="0" borderId="0" xfId="293"/>
    <xf numFmtId="0" fontId="79" fillId="0" borderId="13" xfId="293" applyFont="1" applyBorder="1"/>
    <xf numFmtId="0" fontId="79" fillId="0" borderId="13" xfId="293" applyFont="1" applyBorder="1" applyAlignment="1">
      <alignment horizontal="center"/>
    </xf>
    <xf numFmtId="193" fontId="0" fillId="0" borderId="13" xfId="19" applyNumberFormat="1" applyFont="1" applyBorder="1"/>
    <xf numFmtId="0" fontId="3" fillId="0" borderId="13" xfId="293" applyBorder="1"/>
    <xf numFmtId="9" fontId="0" fillId="0" borderId="0" xfId="98" applyFont="1"/>
    <xf numFmtId="193" fontId="3" fillId="0" borderId="0" xfId="293" applyNumberFormat="1"/>
    <xf numFmtId="0" fontId="9" fillId="0" borderId="46" xfId="0" applyFont="1" applyBorder="1" applyAlignment="1">
      <alignment horizontal="center"/>
    </xf>
    <xf numFmtId="188" fontId="9" fillId="0" borderId="46" xfId="159" applyNumberFormat="1" applyFont="1" applyFill="1" applyBorder="1" applyAlignment="1">
      <alignment horizontal="center"/>
    </xf>
    <xf numFmtId="43" fontId="9" fillId="0" borderId="46" xfId="19" applyFont="1" applyFill="1" applyBorder="1" applyAlignment="1">
      <alignment horizontal="center"/>
    </xf>
    <xf numFmtId="193" fontId="102" fillId="0" borderId="46" xfId="19" applyNumberFormat="1" applyFont="1" applyBorder="1" applyAlignment="1">
      <alignment horizontal="center"/>
    </xf>
    <xf numFmtId="0" fontId="9" fillId="0" borderId="46" xfId="177" applyFont="1" applyBorder="1" applyAlignment="1">
      <alignment horizontal="center"/>
    </xf>
    <xf numFmtId="0" fontId="9" fillId="0" borderId="26" xfId="0" applyFont="1" applyBorder="1" applyAlignment="1"/>
    <xf numFmtId="203" fontId="102" fillId="0" borderId="46" xfId="19" applyNumberFormat="1" applyFont="1" applyBorder="1" applyAlignment="1">
      <alignment horizontal="center"/>
    </xf>
    <xf numFmtId="0" fontId="9" fillId="0" borderId="46" xfId="0" applyFont="1" applyBorder="1" applyAlignment="1"/>
    <xf numFmtId="193" fontId="102" fillId="0" borderId="13" xfId="19" applyNumberFormat="1" applyFont="1" applyBorder="1" applyAlignment="1">
      <alignment horizontal="center"/>
    </xf>
    <xf numFmtId="193" fontId="9" fillId="0" borderId="13" xfId="19" applyNumberFormat="1" applyFont="1" applyBorder="1" applyAlignment="1">
      <alignment horizontal="center"/>
    </xf>
    <xf numFmtId="193" fontId="9" fillId="0" borderId="46" xfId="19" applyNumberFormat="1" applyFont="1" applyFill="1" applyBorder="1" applyAlignment="1">
      <alignment horizontal="center"/>
    </xf>
    <xf numFmtId="43" fontId="102" fillId="0" borderId="47" xfId="19" applyFont="1" applyBorder="1" applyAlignment="1">
      <alignment horizontal="right"/>
    </xf>
    <xf numFmtId="0" fontId="9" fillId="0" borderId="4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43" fontId="102" fillId="0" borderId="13" xfId="19" applyFont="1" applyBorder="1" applyAlignment="1">
      <alignment horizontal="right"/>
    </xf>
    <xf numFmtId="43" fontId="9" fillId="0" borderId="13" xfId="19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88" fontId="102" fillId="0" borderId="46" xfId="159" applyNumberFormat="1" applyFont="1" applyFill="1" applyBorder="1" applyAlignment="1">
      <alignment horizontal="left"/>
    </xf>
    <xf numFmtId="188" fontId="9" fillId="0" borderId="46" xfId="159" quotePrefix="1" applyNumberFormat="1" applyFont="1" applyFill="1" applyBorder="1" applyAlignment="1">
      <alignment horizontal="left"/>
    </xf>
    <xf numFmtId="193" fontId="9" fillId="0" borderId="46" xfId="19" applyNumberFormat="1" applyFont="1" applyFill="1" applyBorder="1" applyAlignment="1"/>
    <xf numFmtId="0" fontId="9" fillId="0" borderId="51" xfId="0" applyFont="1" applyBorder="1" applyAlignment="1"/>
    <xf numFmtId="0" fontId="9" fillId="0" borderId="47" xfId="0" applyFont="1" applyFill="1" applyBorder="1" applyAlignment="1"/>
    <xf numFmtId="193" fontId="104" fillId="0" borderId="46" xfId="19" applyNumberFormat="1" applyFont="1" applyBorder="1" applyAlignment="1">
      <alignment horizontal="center"/>
    </xf>
    <xf numFmtId="43" fontId="9" fillId="0" borderId="46" xfId="19" quotePrefix="1" applyFont="1" applyFill="1" applyBorder="1" applyAlignment="1"/>
    <xf numFmtId="43" fontId="9" fillId="0" borderId="46" xfId="19" applyFont="1" applyFill="1" applyBorder="1" applyAlignment="1">
      <alignment horizontal="left"/>
    </xf>
    <xf numFmtId="0" fontId="9" fillId="0" borderId="46" xfId="0" applyFont="1" applyFill="1" applyBorder="1" applyAlignment="1">
      <alignment horizontal="center"/>
    </xf>
    <xf numFmtId="193" fontId="104" fillId="0" borderId="46" xfId="19" applyNumberFormat="1" applyFont="1" applyBorder="1" applyAlignment="1"/>
    <xf numFmtId="193" fontId="9" fillId="0" borderId="46" xfId="19" applyNumberFormat="1" applyFont="1" applyBorder="1" applyAlignment="1"/>
    <xf numFmtId="43" fontId="9" fillId="0" borderId="51" xfId="19" applyFont="1" applyFill="1" applyBorder="1" applyAlignment="1">
      <alignment horizontal="left"/>
    </xf>
    <xf numFmtId="0" fontId="9" fillId="0" borderId="51" xfId="0" applyFont="1" applyFill="1" applyBorder="1" applyAlignment="1">
      <alignment horizontal="center"/>
    </xf>
    <xf numFmtId="43" fontId="102" fillId="0" borderId="13" xfId="19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16" xfId="0" applyFont="1" applyBorder="1" applyAlignment="1"/>
    <xf numFmtId="0" fontId="107" fillId="0" borderId="0" xfId="184" applyFont="1"/>
    <xf numFmtId="0" fontId="107" fillId="0" borderId="0" xfId="184" applyNumberFormat="1" applyFont="1" applyBorder="1" applyAlignment="1">
      <alignment horizontal="left" vertical="center" indent="1"/>
    </xf>
    <xf numFmtId="0" fontId="107" fillId="0" borderId="0" xfId="184" applyFont="1" applyBorder="1" applyAlignment="1">
      <alignment vertical="center"/>
    </xf>
    <xf numFmtId="191" fontId="107" fillId="0" borderId="0" xfId="176" applyNumberFormat="1" applyFont="1" applyBorder="1" applyAlignment="1">
      <alignment vertical="center"/>
    </xf>
    <xf numFmtId="0" fontId="107" fillId="0" borderId="0" xfId="184" applyFont="1" applyAlignment="1">
      <alignment wrapText="1"/>
    </xf>
    <xf numFmtId="0" fontId="107" fillId="0" borderId="59" xfId="369" applyNumberFormat="1" applyFont="1" applyBorder="1" applyAlignment="1">
      <alignment horizontal="left" vertical="center" indent="1"/>
    </xf>
    <xf numFmtId="190" fontId="107" fillId="0" borderId="55" xfId="176" applyNumberFormat="1" applyFont="1" applyBorder="1" applyAlignment="1">
      <alignment horizontal="center" vertical="center"/>
    </xf>
    <xf numFmtId="191" fontId="107" fillId="0" borderId="55" xfId="176" applyNumberFormat="1" applyFont="1" applyBorder="1" applyAlignment="1">
      <alignment horizontal="center" vertical="center"/>
    </xf>
    <xf numFmtId="190" fontId="107" fillId="0" borderId="60" xfId="176" applyNumberFormat="1" applyFont="1" applyBorder="1" applyAlignment="1">
      <alignment horizontal="center" vertical="center"/>
    </xf>
    <xf numFmtId="0" fontId="107" fillId="0" borderId="63" xfId="184" applyFont="1" applyBorder="1" applyAlignment="1">
      <alignment horizontal="center" vertical="center"/>
    </xf>
    <xf numFmtId="191" fontId="107" fillId="0" borderId="27" xfId="176" applyNumberFormat="1" applyFont="1" applyBorder="1" applyAlignment="1">
      <alignment horizontal="center" vertical="center"/>
    </xf>
    <xf numFmtId="191" fontId="107" fillId="0" borderId="62" xfId="176" applyNumberFormat="1" applyFont="1" applyBorder="1" applyAlignment="1">
      <alignment horizontal="center" vertical="center"/>
    </xf>
    <xf numFmtId="191" fontId="107" fillId="0" borderId="60" xfId="176" applyNumberFormat="1" applyFont="1" applyBorder="1" applyAlignment="1">
      <alignment horizontal="center" vertical="center"/>
    </xf>
    <xf numFmtId="193" fontId="104" fillId="0" borderId="46" xfId="19" applyNumberFormat="1" applyFont="1" applyBorder="1" applyAlignment="1">
      <alignment horizontal="left" vertical="center"/>
    </xf>
    <xf numFmtId="188" fontId="104" fillId="0" borderId="46" xfId="176" applyFont="1" applyBorder="1" applyAlignment="1">
      <alignment horizontal="center" vertical="center"/>
    </xf>
    <xf numFmtId="188" fontId="104" fillId="0" borderId="46" xfId="176" applyFont="1" applyBorder="1" applyAlignment="1">
      <alignment horizontal="left" vertical="center"/>
    </xf>
    <xf numFmtId="188" fontId="9" fillId="0" borderId="46" xfId="176" applyFont="1" applyBorder="1" applyAlignment="1">
      <alignment horizontal="left" vertical="center"/>
    </xf>
    <xf numFmtId="0" fontId="107" fillId="0" borderId="0" xfId="184" applyFont="1" applyAlignment="1"/>
    <xf numFmtId="188" fontId="107" fillId="0" borderId="0" xfId="176" applyFont="1" applyAlignment="1"/>
    <xf numFmtId="193" fontId="9" fillId="0" borderId="46" xfId="19" applyNumberFormat="1" applyFont="1" applyBorder="1" applyAlignment="1">
      <alignment horizontal="center"/>
    </xf>
    <xf numFmtId="43" fontId="9" fillId="0" borderId="46" xfId="19" applyFont="1" applyBorder="1" applyAlignment="1">
      <alignment horizontal="left"/>
    </xf>
    <xf numFmtId="193" fontId="9" fillId="0" borderId="46" xfId="19" applyNumberFormat="1" applyFont="1" applyBorder="1" applyAlignment="1">
      <alignment horizontal="left"/>
    </xf>
    <xf numFmtId="188" fontId="9" fillId="0" borderId="46" xfId="176" applyFont="1" applyBorder="1" applyAlignment="1">
      <alignment horizontal="center"/>
    </xf>
    <xf numFmtId="193" fontId="9" fillId="0" borderId="46" xfId="19" applyNumberFormat="1" applyFont="1" applyBorder="1" applyAlignment="1">
      <alignment horizontal="right"/>
    </xf>
    <xf numFmtId="193" fontId="9" fillId="0" borderId="50" xfId="19" applyNumberFormat="1" applyFont="1" applyBorder="1" applyAlignment="1">
      <alignment horizontal="left"/>
    </xf>
    <xf numFmtId="188" fontId="9" fillId="0" borderId="50" xfId="176" applyFont="1" applyBorder="1" applyAlignment="1">
      <alignment horizontal="center"/>
    </xf>
    <xf numFmtId="188" fontId="104" fillId="0" borderId="50" xfId="176" applyFont="1" applyBorder="1" applyAlignment="1">
      <alignment horizontal="left" vertical="center"/>
    </xf>
    <xf numFmtId="188" fontId="9" fillId="0" borderId="50" xfId="176" applyFont="1" applyBorder="1" applyAlignment="1">
      <alignment horizontal="left" vertical="center"/>
    </xf>
    <xf numFmtId="0" fontId="104" fillId="0" borderId="67" xfId="184" applyFont="1" applyBorder="1" applyAlignment="1">
      <alignment horizontal="center" vertical="center" wrapText="1"/>
    </xf>
    <xf numFmtId="188" fontId="104" fillId="0" borderId="67" xfId="176" applyFont="1" applyFill="1" applyBorder="1" applyAlignment="1">
      <alignment horizontal="left" vertical="center"/>
    </xf>
    <xf numFmtId="43" fontId="104" fillId="0" borderId="67" xfId="19" applyFont="1" applyBorder="1" applyAlignment="1">
      <alignment horizontal="left" vertical="center"/>
    </xf>
    <xf numFmtId="188" fontId="104" fillId="0" borderId="67" xfId="176" applyFont="1" applyBorder="1" applyAlignment="1">
      <alignment horizontal="center" vertical="center"/>
    </xf>
    <xf numFmtId="188" fontId="104" fillId="0" borderId="67" xfId="176" applyFont="1" applyBorder="1" applyAlignment="1">
      <alignment horizontal="left" vertical="center"/>
    </xf>
    <xf numFmtId="188" fontId="9" fillId="0" borderId="67" xfId="176" applyFont="1" applyBorder="1" applyAlignment="1">
      <alignment horizontal="left" vertical="center"/>
    </xf>
    <xf numFmtId="193" fontId="103" fillId="0" borderId="50" xfId="20" applyNumberFormat="1" applyFont="1" applyBorder="1" applyAlignment="1">
      <alignment horizontal="right" wrapText="1"/>
    </xf>
    <xf numFmtId="43" fontId="103" fillId="0" borderId="50" xfId="20" quotePrefix="1" applyFont="1" applyBorder="1" applyAlignment="1">
      <alignment horizontal="center" vertical="center"/>
    </xf>
    <xf numFmtId="43" fontId="104" fillId="0" borderId="50" xfId="20" applyFont="1" applyBorder="1" applyAlignment="1">
      <alignment horizontal="center"/>
    </xf>
    <xf numFmtId="0" fontId="104" fillId="0" borderId="50" xfId="0" applyFont="1" applyBorder="1" applyAlignment="1">
      <alignment horizontal="center"/>
    </xf>
    <xf numFmtId="43" fontId="104" fillId="0" borderId="50" xfId="20" applyFont="1" applyBorder="1" applyAlignment="1"/>
    <xf numFmtId="0" fontId="104" fillId="0" borderId="46" xfId="0" applyFont="1" applyBorder="1" applyAlignment="1"/>
    <xf numFmtId="43" fontId="104" fillId="0" borderId="46" xfId="20" applyFont="1" applyBorder="1" applyAlignment="1">
      <alignment horizontal="center" vertical="center"/>
    </xf>
    <xf numFmtId="188" fontId="104" fillId="0" borderId="50" xfId="292" applyFont="1" applyBorder="1" applyAlignment="1">
      <alignment horizontal="center"/>
    </xf>
    <xf numFmtId="0" fontId="104" fillId="0" borderId="50" xfId="267" applyFont="1" applyBorder="1" applyAlignment="1">
      <alignment horizontal="center"/>
    </xf>
    <xf numFmtId="43" fontId="104" fillId="0" borderId="46" xfId="20" applyFont="1" applyBorder="1" applyAlignment="1"/>
    <xf numFmtId="43" fontId="9" fillId="0" borderId="67" xfId="20" applyFont="1" applyBorder="1" applyAlignment="1"/>
    <xf numFmtId="188" fontId="103" fillId="0" borderId="46" xfId="292" quotePrefix="1" applyFont="1" applyBorder="1" applyAlignment="1">
      <alignment horizontal="center" vertical="center"/>
    </xf>
    <xf numFmtId="188" fontId="104" fillId="0" borderId="46" xfId="292" applyFont="1" applyBorder="1" applyAlignment="1">
      <alignment horizontal="center"/>
    </xf>
    <xf numFmtId="0" fontId="104" fillId="0" borderId="46" xfId="267" applyFont="1" applyBorder="1" applyAlignment="1">
      <alignment horizontal="center"/>
    </xf>
    <xf numFmtId="43" fontId="9" fillId="0" borderId="47" xfId="20" applyFont="1" applyBorder="1" applyAlignment="1"/>
    <xf numFmtId="0" fontId="104" fillId="0" borderId="51" xfId="0" applyFont="1" applyBorder="1" applyAlignment="1"/>
    <xf numFmtId="43" fontId="104" fillId="0" borderId="16" xfId="20" applyFont="1" applyBorder="1" applyAlignment="1">
      <alignment horizontal="center" vertical="center"/>
    </xf>
    <xf numFmtId="188" fontId="104" fillId="0" borderId="51" xfId="292" applyFont="1" applyBorder="1" applyAlignment="1">
      <alignment horizontal="center"/>
    </xf>
    <xf numFmtId="0" fontId="104" fillId="0" borderId="51" xfId="267" applyFont="1" applyBorder="1" applyAlignment="1">
      <alignment horizontal="center"/>
    </xf>
    <xf numFmtId="43" fontId="104" fillId="0" borderId="51" xfId="20" applyFont="1" applyBorder="1" applyAlignment="1"/>
    <xf numFmtId="0" fontId="104" fillId="0" borderId="27" xfId="0" applyFont="1" applyBorder="1" applyAlignment="1"/>
    <xf numFmtId="188" fontId="103" fillId="0" borderId="27" xfId="292" quotePrefix="1" applyFont="1" applyBorder="1" applyAlignment="1">
      <alignment horizontal="center" vertical="center"/>
    </xf>
    <xf numFmtId="188" fontId="104" fillId="0" borderId="27" xfId="292" applyFont="1" applyBorder="1" applyAlignment="1">
      <alignment horizontal="center"/>
    </xf>
    <xf numFmtId="0" fontId="104" fillId="0" borderId="27" xfId="267" applyFont="1" applyBorder="1" applyAlignment="1">
      <alignment horizontal="center"/>
    </xf>
    <xf numFmtId="43" fontId="104" fillId="0" borderId="27" xfId="20" applyFont="1" applyBorder="1" applyAlignment="1"/>
    <xf numFmtId="43" fontId="9" fillId="0" borderId="27" xfId="20" applyFont="1" applyBorder="1" applyAlignment="1"/>
    <xf numFmtId="0" fontId="9" fillId="0" borderId="56" xfId="0" applyFont="1" applyBorder="1" applyAlignment="1"/>
    <xf numFmtId="188" fontId="102" fillId="0" borderId="56" xfId="292" quotePrefix="1" applyFont="1" applyBorder="1" applyAlignment="1">
      <alignment horizontal="right"/>
    </xf>
    <xf numFmtId="188" fontId="9" fillId="0" borderId="56" xfId="292" applyFont="1" applyBorder="1" applyAlignment="1">
      <alignment horizontal="left"/>
    </xf>
    <xf numFmtId="0" fontId="9" fillId="0" borderId="56" xfId="267" applyFont="1" applyBorder="1" applyAlignment="1">
      <alignment horizontal="center"/>
    </xf>
    <xf numFmtId="43" fontId="9" fillId="0" borderId="56" xfId="20" applyFont="1" applyBorder="1" applyAlignment="1"/>
    <xf numFmtId="0" fontId="9" fillId="0" borderId="61" xfId="0" applyFont="1" applyBorder="1" applyAlignment="1"/>
    <xf numFmtId="188" fontId="102" fillId="0" borderId="46" xfId="292" quotePrefix="1" applyFont="1" applyBorder="1" applyAlignment="1">
      <alignment horizontal="right"/>
    </xf>
    <xf numFmtId="188" fontId="9" fillId="0" borderId="46" xfId="292" applyFont="1" applyBorder="1" applyAlignment="1">
      <alignment horizontal="left"/>
    </xf>
    <xf numFmtId="0" fontId="9" fillId="0" borderId="46" xfId="267" applyFont="1" applyBorder="1" applyAlignment="1">
      <alignment horizontal="center"/>
    </xf>
    <xf numFmtId="43" fontId="9" fillId="0" borderId="46" xfId="20" applyFont="1" applyBorder="1" applyAlignment="1"/>
    <xf numFmtId="0" fontId="108" fillId="0" borderId="46" xfId="184" applyFont="1" applyBorder="1" applyAlignment="1">
      <alignment horizontal="center" vertical="center" wrapText="1"/>
    </xf>
    <xf numFmtId="188" fontId="108" fillId="0" borderId="46" xfId="176" applyFont="1" applyFill="1" applyBorder="1" applyAlignment="1">
      <alignment horizontal="left" vertical="center"/>
    </xf>
    <xf numFmtId="43" fontId="108" fillId="0" borderId="46" xfId="19" applyFont="1" applyBorder="1" applyAlignment="1">
      <alignment horizontal="left" vertical="center"/>
    </xf>
    <xf numFmtId="188" fontId="108" fillId="0" borderId="46" xfId="176" applyFont="1" applyBorder="1" applyAlignment="1">
      <alignment horizontal="center" vertical="center"/>
    </xf>
    <xf numFmtId="188" fontId="107" fillId="0" borderId="46" xfId="176" applyFont="1" applyBorder="1" applyAlignment="1">
      <alignment horizontal="left" vertical="center"/>
    </xf>
    <xf numFmtId="0" fontId="108" fillId="0" borderId="67" xfId="184" applyFont="1" applyBorder="1" applyAlignment="1">
      <alignment horizontal="center" vertical="center" wrapText="1"/>
    </xf>
    <xf numFmtId="188" fontId="108" fillId="0" borderId="67" xfId="176" applyFont="1" applyFill="1" applyBorder="1" applyAlignment="1">
      <alignment horizontal="left" vertical="center"/>
    </xf>
    <xf numFmtId="43" fontId="108" fillId="0" borderId="67" xfId="19" applyFont="1" applyBorder="1" applyAlignment="1">
      <alignment horizontal="left" vertical="center"/>
    </xf>
    <xf numFmtId="188" fontId="108" fillId="0" borderId="67" xfId="176" applyFont="1" applyBorder="1" applyAlignment="1">
      <alignment horizontal="center" vertical="center"/>
    </xf>
    <xf numFmtId="188" fontId="107" fillId="0" borderId="67" xfId="176" applyFont="1" applyBorder="1" applyAlignment="1">
      <alignment horizontal="left" vertical="center"/>
    </xf>
    <xf numFmtId="193" fontId="103" fillId="0" borderId="47" xfId="19" applyNumberFormat="1" applyFont="1" applyBorder="1" applyAlignment="1">
      <alignment horizontal="center"/>
    </xf>
    <xf numFmtId="43" fontId="9" fillId="0" borderId="47" xfId="19" applyFont="1" applyBorder="1" applyAlignment="1">
      <alignment horizontal="center"/>
    </xf>
    <xf numFmtId="188" fontId="107" fillId="0" borderId="47" xfId="176" applyFont="1" applyBorder="1" applyAlignment="1">
      <alignment horizontal="left" vertical="center"/>
    </xf>
    <xf numFmtId="43" fontId="9" fillId="0" borderId="46" xfId="19" quotePrefix="1" applyFont="1" applyFill="1" applyBorder="1" applyAlignment="1">
      <alignment horizontal="left"/>
    </xf>
    <xf numFmtId="43" fontId="9" fillId="0" borderId="46" xfId="19" quotePrefix="1" applyFont="1" applyBorder="1" applyAlignment="1">
      <alignment horizontal="left"/>
    </xf>
    <xf numFmtId="188" fontId="107" fillId="0" borderId="46" xfId="176" applyFont="1" applyFill="1" applyBorder="1" applyAlignment="1">
      <alignment horizontal="left" vertical="center"/>
    </xf>
    <xf numFmtId="43" fontId="9" fillId="0" borderId="46" xfId="350" applyNumberFormat="1" applyFont="1" applyBorder="1" applyAlignment="1">
      <alignment horizontal="center"/>
    </xf>
    <xf numFmtId="193" fontId="9" fillId="0" borderId="46" xfId="19" applyNumberFormat="1" applyFont="1" applyFill="1" applyBorder="1" applyAlignment="1">
      <alignment horizontal="right"/>
    </xf>
    <xf numFmtId="188" fontId="107" fillId="0" borderId="51" xfId="176" applyFont="1" applyBorder="1" applyAlignment="1">
      <alignment horizontal="left" vertical="center"/>
    </xf>
    <xf numFmtId="43" fontId="102" fillId="0" borderId="67" xfId="19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193" fontId="9" fillId="0" borderId="67" xfId="19" applyNumberFormat="1" applyFont="1" applyBorder="1" applyAlignment="1"/>
    <xf numFmtId="193" fontId="9" fillId="0" borderId="47" xfId="19" applyNumberFormat="1" applyFont="1" applyBorder="1" applyAlignment="1"/>
    <xf numFmtId="193" fontId="102" fillId="35" borderId="46" xfId="19" applyNumberFormat="1" applyFont="1" applyFill="1" applyBorder="1" applyAlignment="1"/>
    <xf numFmtId="193" fontId="110" fillId="35" borderId="46" xfId="19" applyNumberFormat="1" applyFont="1" applyFill="1" applyBorder="1" applyAlignment="1"/>
    <xf numFmtId="193" fontId="9" fillId="35" borderId="46" xfId="19" applyNumberFormat="1" applyFont="1" applyFill="1" applyBorder="1" applyAlignment="1"/>
    <xf numFmtId="193" fontId="110" fillId="35" borderId="67" xfId="19" applyNumberFormat="1" applyFont="1" applyFill="1" applyBorder="1" applyAlignment="1"/>
    <xf numFmtId="188" fontId="111" fillId="0" borderId="46" xfId="176" applyFont="1" applyBorder="1" applyAlignment="1">
      <alignment horizontal="left" vertical="center"/>
    </xf>
    <xf numFmtId="188" fontId="111" fillId="0" borderId="46" xfId="176" applyFont="1" applyFill="1" applyBorder="1" applyAlignment="1">
      <alignment horizontal="left" vertical="center"/>
    </xf>
    <xf numFmtId="188" fontId="111" fillId="0" borderId="67" xfId="176" applyFont="1" applyBorder="1" applyAlignment="1">
      <alignment horizontal="left" vertical="center"/>
    </xf>
    <xf numFmtId="193" fontId="110" fillId="35" borderId="47" xfId="19" applyNumberFormat="1" applyFont="1" applyFill="1" applyBorder="1" applyAlignment="1"/>
    <xf numFmtId="193" fontId="9" fillId="35" borderId="67" xfId="19" applyNumberFormat="1" applyFont="1" applyFill="1" applyBorder="1" applyAlignment="1"/>
    <xf numFmtId="188" fontId="107" fillId="0" borderId="47" xfId="176" applyFont="1" applyFill="1" applyBorder="1" applyAlignment="1">
      <alignment horizontal="left" vertical="center"/>
    </xf>
    <xf numFmtId="0" fontId="107" fillId="0" borderId="46" xfId="184" applyFont="1" applyBorder="1"/>
    <xf numFmtId="0" fontId="107" fillId="0" borderId="67" xfId="184" applyFont="1" applyBorder="1"/>
    <xf numFmtId="0" fontId="107" fillId="0" borderId="47" xfId="184" applyFont="1" applyBorder="1"/>
    <xf numFmtId="193" fontId="9" fillId="0" borderId="46" xfId="19" applyNumberFormat="1" applyFont="1" applyBorder="1"/>
    <xf numFmtId="0" fontId="107" fillId="0" borderId="51" xfId="184" applyFont="1" applyBorder="1"/>
    <xf numFmtId="0" fontId="107" fillId="0" borderId="13" xfId="184" applyFont="1" applyBorder="1"/>
    <xf numFmtId="0" fontId="107" fillId="0" borderId="15" xfId="184" applyFont="1" applyBorder="1"/>
    <xf numFmtId="188" fontId="9" fillId="0" borderId="46" xfId="159" quotePrefix="1" applyNumberFormat="1" applyFont="1" applyBorder="1" applyAlignment="1">
      <alignment horizontal="left"/>
    </xf>
    <xf numFmtId="193" fontId="9" fillId="36" borderId="46" xfId="19" applyNumberFormat="1" applyFont="1" applyFill="1" applyBorder="1" applyAlignment="1"/>
    <xf numFmtId="193" fontId="9" fillId="36" borderId="46" xfId="0" applyNumberFormat="1" applyFont="1" applyFill="1" applyBorder="1" applyAlignment="1"/>
    <xf numFmtId="0" fontId="9" fillId="0" borderId="51" xfId="0" applyFont="1" applyBorder="1" applyAlignment="1">
      <alignment horizontal="center"/>
    </xf>
    <xf numFmtId="193" fontId="9" fillId="0" borderId="51" xfId="19" applyNumberFormat="1" applyFont="1" applyBorder="1" applyAlignment="1"/>
    <xf numFmtId="0" fontId="107" fillId="0" borderId="24" xfId="184" applyFont="1" applyBorder="1"/>
    <xf numFmtId="193" fontId="9" fillId="0" borderId="13" xfId="19" applyNumberFormat="1" applyFont="1" applyBorder="1" applyAlignment="1"/>
    <xf numFmtId="193" fontId="9" fillId="0" borderId="51" xfId="19" applyNumberFormat="1" applyFont="1" applyFill="1" applyBorder="1" applyAlignment="1">
      <alignment horizontal="center"/>
    </xf>
    <xf numFmtId="193" fontId="9" fillId="0" borderId="13" xfId="19" applyNumberFormat="1" applyFont="1" applyBorder="1" applyAlignment="1">
      <alignment horizontal="center" vertical="center"/>
    </xf>
    <xf numFmtId="193" fontId="9" fillId="0" borderId="47" xfId="19" applyNumberFormat="1" applyFont="1" applyBorder="1" applyAlignment="1">
      <alignment horizontal="center" vertical="center"/>
    </xf>
    <xf numFmtId="193" fontId="110" fillId="35" borderId="46" xfId="19" quotePrefix="1" applyNumberFormat="1" applyFont="1" applyFill="1" applyBorder="1" applyAlignment="1">
      <alignment horizontal="left" wrapText="1"/>
    </xf>
    <xf numFmtId="43" fontId="102" fillId="0" borderId="47" xfId="19" applyFont="1" applyBorder="1" applyAlignment="1">
      <alignment horizontal="center"/>
    </xf>
    <xf numFmtId="43" fontId="112" fillId="0" borderId="47" xfId="19" applyFont="1" applyBorder="1" applyAlignment="1">
      <alignment horizontal="left"/>
    </xf>
    <xf numFmtId="43" fontId="66" fillId="0" borderId="47" xfId="19" applyFont="1" applyBorder="1" applyAlignment="1">
      <alignment horizontal="left"/>
    </xf>
    <xf numFmtId="193" fontId="103" fillId="0" borderId="46" xfId="19" applyNumberFormat="1" applyFont="1" applyBorder="1" applyAlignment="1">
      <alignment horizontal="center"/>
    </xf>
    <xf numFmtId="43" fontId="103" fillId="0" borderId="48" xfId="19" applyFont="1" applyBorder="1" applyAlignment="1">
      <alignment horizontal="left"/>
    </xf>
    <xf numFmtId="43" fontId="102" fillId="0" borderId="48" xfId="19" applyFont="1" applyFill="1" applyBorder="1" applyAlignment="1">
      <alignment horizontal="left"/>
    </xf>
    <xf numFmtId="43" fontId="9" fillId="0" borderId="26" xfId="19" quotePrefix="1" applyFont="1" applyBorder="1" applyAlignment="1">
      <alignment horizontal="left"/>
    </xf>
    <xf numFmtId="49" fontId="9" fillId="0" borderId="46" xfId="177" applyNumberFormat="1" applyFont="1" applyFill="1" applyBorder="1" applyAlignment="1">
      <alignment horizontal="center"/>
    </xf>
    <xf numFmtId="43" fontId="102" fillId="0" borderId="48" xfId="19" applyFont="1" applyBorder="1" applyAlignment="1">
      <alignment horizontal="center"/>
    </xf>
    <xf numFmtId="188" fontId="102" fillId="0" borderId="48" xfId="159" applyNumberFormat="1" applyFont="1" applyBorder="1" applyAlignment="1">
      <alignment horizontal="left"/>
    </xf>
    <xf numFmtId="193" fontId="102" fillId="0" borderId="49" xfId="19" applyNumberFormat="1" applyFont="1" applyBorder="1" applyAlignment="1">
      <alignment horizontal="left"/>
    </xf>
    <xf numFmtId="0" fontId="9" fillId="0" borderId="46" xfId="159" applyFont="1" applyBorder="1" applyAlignment="1">
      <alignment horizontal="center"/>
    </xf>
    <xf numFmtId="193" fontId="102" fillId="0" borderId="51" xfId="19" applyNumberFormat="1" applyFont="1" applyBorder="1" applyAlignment="1">
      <alignment horizontal="center"/>
    </xf>
    <xf numFmtId="43" fontId="102" fillId="0" borderId="52" xfId="19" applyFont="1" applyBorder="1" applyAlignment="1">
      <alignment horizontal="center"/>
    </xf>
    <xf numFmtId="43" fontId="66" fillId="0" borderId="13" xfId="19" applyFont="1" applyBorder="1" applyAlignment="1">
      <alignment horizontal="center"/>
    </xf>
    <xf numFmtId="188" fontId="103" fillId="0" borderId="47" xfId="168" applyNumberFormat="1" applyFont="1" applyBorder="1" applyAlignment="1">
      <alignment horizontal="left"/>
    </xf>
    <xf numFmtId="193" fontId="102" fillId="0" borderId="47" xfId="19" applyNumberFormat="1" applyFont="1" applyBorder="1" applyAlignment="1">
      <alignment horizontal="left"/>
    </xf>
    <xf numFmtId="188" fontId="102" fillId="0" borderId="47" xfId="168" applyNumberFormat="1" applyFont="1" applyBorder="1" applyAlignment="1">
      <alignment horizontal="left"/>
    </xf>
    <xf numFmtId="188" fontId="102" fillId="0" borderId="46" xfId="168" applyNumberFormat="1" applyFont="1" applyFill="1" applyBorder="1" applyAlignment="1">
      <alignment horizontal="left"/>
    </xf>
    <xf numFmtId="193" fontId="102" fillId="0" borderId="46" xfId="19" applyNumberFormat="1" applyFont="1" applyFill="1" applyBorder="1" applyAlignment="1">
      <alignment horizontal="left"/>
    </xf>
    <xf numFmtId="43" fontId="9" fillId="0" borderId="26" xfId="19" quotePrefix="1" applyFont="1" applyFill="1" applyBorder="1" applyAlignment="1">
      <alignment horizontal="left"/>
    </xf>
    <xf numFmtId="188" fontId="9" fillId="0" borderId="26" xfId="168" quotePrefix="1" applyNumberFormat="1" applyFont="1" applyFill="1" applyBorder="1" applyAlignment="1"/>
    <xf numFmtId="193" fontId="9" fillId="0" borderId="46" xfId="19" applyNumberFormat="1" applyFont="1" applyFill="1" applyBorder="1" applyAlignment="1">
      <alignment horizontal="left"/>
    </xf>
    <xf numFmtId="203" fontId="102" fillId="0" borderId="67" xfId="19" applyNumberFormat="1" applyFont="1" applyBorder="1" applyAlignment="1">
      <alignment horizontal="center"/>
    </xf>
    <xf numFmtId="43" fontId="102" fillId="0" borderId="68" xfId="19" applyFont="1" applyBorder="1" applyAlignment="1">
      <alignment horizontal="center"/>
    </xf>
    <xf numFmtId="193" fontId="9" fillId="0" borderId="67" xfId="19" applyNumberFormat="1" applyFont="1" applyFill="1" applyBorder="1" applyAlignment="1">
      <alignment horizontal="center"/>
    </xf>
    <xf numFmtId="188" fontId="9" fillId="0" borderId="67" xfId="159" applyNumberFormat="1" applyFont="1" applyFill="1" applyBorder="1" applyAlignment="1">
      <alignment horizontal="center"/>
    </xf>
    <xf numFmtId="193" fontId="9" fillId="0" borderId="67" xfId="19" applyNumberFormat="1" applyFont="1" applyFill="1" applyBorder="1" applyAlignment="1"/>
    <xf numFmtId="203" fontId="102" fillId="0" borderId="47" xfId="19" applyNumberFormat="1" applyFont="1" applyBorder="1" applyAlignment="1">
      <alignment horizontal="center"/>
    </xf>
    <xf numFmtId="188" fontId="102" fillId="0" borderId="47" xfId="168" applyNumberFormat="1" applyFont="1" applyFill="1" applyBorder="1" applyAlignment="1">
      <alignment horizontal="left"/>
    </xf>
    <xf numFmtId="193" fontId="102" fillId="0" borderId="47" xfId="19" applyNumberFormat="1" applyFont="1" applyFill="1" applyBorder="1" applyAlignment="1">
      <alignment horizontal="left"/>
    </xf>
    <xf numFmtId="188" fontId="9" fillId="0" borderId="46" xfId="168" quotePrefix="1" applyNumberFormat="1" applyFont="1" applyFill="1" applyBorder="1" applyAlignment="1">
      <alignment horizontal="left"/>
    </xf>
    <xf numFmtId="188" fontId="9" fillId="0" borderId="26" xfId="168" quotePrefix="1" applyNumberFormat="1" applyFont="1" applyFill="1" applyBorder="1" applyAlignment="1">
      <alignment horizontal="left"/>
    </xf>
    <xf numFmtId="43" fontId="102" fillId="0" borderId="48" xfId="19" applyFont="1" applyBorder="1" applyAlignment="1">
      <alignment horizontal="left"/>
    </xf>
    <xf numFmtId="188" fontId="9" fillId="0" borderId="26" xfId="168" applyNumberFormat="1" applyFont="1" applyFill="1" applyBorder="1" applyAlignment="1"/>
    <xf numFmtId="193" fontId="102" fillId="0" borderId="67" xfId="19" applyNumberFormat="1" applyFont="1" applyBorder="1" applyAlignment="1">
      <alignment horizontal="center"/>
    </xf>
    <xf numFmtId="193" fontId="9" fillId="0" borderId="67" xfId="19" applyNumberFormat="1" applyFont="1" applyBorder="1" applyAlignment="1">
      <alignment horizontal="center"/>
    </xf>
    <xf numFmtId="43" fontId="102" fillId="0" borderId="53" xfId="350" applyNumberFormat="1" applyFont="1" applyBorder="1" applyAlignment="1"/>
    <xf numFmtId="188" fontId="9" fillId="0" borderId="49" xfId="159" quotePrefix="1" applyNumberFormat="1" applyFont="1" applyBorder="1" applyAlignment="1">
      <alignment horizontal="left"/>
    </xf>
    <xf numFmtId="188" fontId="9" fillId="0" borderId="49" xfId="159" applyNumberFormat="1" applyFont="1" applyBorder="1" applyAlignment="1">
      <alignment horizontal="left"/>
    </xf>
    <xf numFmtId="43" fontId="102" fillId="0" borderId="53" xfId="19" applyFont="1" applyBorder="1" applyAlignment="1">
      <alignment horizontal="left"/>
    </xf>
    <xf numFmtId="193" fontId="9" fillId="0" borderId="47" xfId="19" applyNumberFormat="1" applyFont="1" applyBorder="1" applyAlignment="1">
      <alignment horizontal="center"/>
    </xf>
    <xf numFmtId="188" fontId="102" fillId="0" borderId="26" xfId="159" applyNumberFormat="1" applyFont="1" applyBorder="1" applyAlignment="1">
      <alignment horizontal="left"/>
    </xf>
    <xf numFmtId="188" fontId="9" fillId="0" borderId="26" xfId="159" quotePrefix="1" applyNumberFormat="1" applyFont="1" applyBorder="1" applyAlignment="1">
      <alignment horizontal="left"/>
    </xf>
    <xf numFmtId="188" fontId="9" fillId="0" borderId="69" xfId="159" quotePrefix="1" applyNumberFormat="1" applyFont="1" applyBorder="1" applyAlignment="1">
      <alignment horizontal="left"/>
    </xf>
    <xf numFmtId="43" fontId="9" fillId="0" borderId="67" xfId="19" applyFont="1" applyFill="1" applyBorder="1" applyAlignment="1">
      <alignment horizontal="center"/>
    </xf>
    <xf numFmtId="193" fontId="102" fillId="0" borderId="47" xfId="19" applyNumberFormat="1" applyFont="1" applyBorder="1" applyAlignment="1">
      <alignment horizontal="center"/>
    </xf>
    <xf numFmtId="193" fontId="9" fillId="0" borderId="47" xfId="19" applyNumberFormat="1" applyFont="1" applyFill="1" applyBorder="1" applyAlignment="1">
      <alignment horizontal="center"/>
    </xf>
    <xf numFmtId="43" fontId="9" fillId="0" borderId="47" xfId="19" applyFont="1" applyFill="1" applyBorder="1" applyAlignment="1">
      <alignment horizontal="center"/>
    </xf>
    <xf numFmtId="193" fontId="9" fillId="0" borderId="47" xfId="19" applyNumberFormat="1" applyFont="1" applyFill="1" applyBorder="1" applyAlignment="1"/>
    <xf numFmtId="188" fontId="102" fillId="0" borderId="49" xfId="159" quotePrefix="1" applyNumberFormat="1" applyFont="1" applyBorder="1" applyAlignment="1">
      <alignment horizontal="left"/>
    </xf>
    <xf numFmtId="193" fontId="9" fillId="0" borderId="51" xfId="19" applyNumberFormat="1" applyFont="1" applyBorder="1" applyAlignment="1">
      <alignment horizontal="center"/>
    </xf>
    <xf numFmtId="188" fontId="102" fillId="0" borderId="26" xfId="168" applyNumberFormat="1" applyFont="1" applyBorder="1" applyAlignment="1">
      <alignment horizontal="left"/>
    </xf>
    <xf numFmtId="193" fontId="102" fillId="0" borderId="46" xfId="19" applyNumberFormat="1" applyFont="1" applyBorder="1" applyAlignment="1">
      <alignment horizontal="left"/>
    </xf>
    <xf numFmtId="188" fontId="102" fillId="0" borderId="46" xfId="168" applyNumberFormat="1" applyFont="1" applyBorder="1" applyAlignment="1">
      <alignment horizontal="left"/>
    </xf>
    <xf numFmtId="43" fontId="9" fillId="0" borderId="49" xfId="19" quotePrefix="1" applyFont="1" applyBorder="1" applyAlignment="1">
      <alignment horizontal="left"/>
    </xf>
    <xf numFmtId="193" fontId="9" fillId="0" borderId="26" xfId="19" applyNumberFormat="1" applyFont="1" applyFill="1" applyBorder="1" applyAlignment="1"/>
    <xf numFmtId="43" fontId="9" fillId="0" borderId="67" xfId="350" applyNumberFormat="1" applyFont="1" applyBorder="1" applyAlignment="1">
      <alignment horizontal="center"/>
    </xf>
    <xf numFmtId="188" fontId="102" fillId="0" borderId="54" xfId="159" applyNumberFormat="1" applyFont="1" applyBorder="1" applyAlignment="1">
      <alignment horizontal="left"/>
    </xf>
    <xf numFmtId="193" fontId="9" fillId="36" borderId="47" xfId="19" applyNumberFormat="1" applyFont="1" applyFill="1" applyBorder="1" applyAlignment="1"/>
    <xf numFmtId="203" fontId="9" fillId="0" borderId="46" xfId="19" applyNumberFormat="1" applyFont="1" applyBorder="1" applyAlignment="1"/>
    <xf numFmtId="188" fontId="9" fillId="0" borderId="46" xfId="168" applyNumberFormat="1" applyFont="1" applyBorder="1" applyAlignment="1">
      <alignment horizontal="left"/>
    </xf>
    <xf numFmtId="0" fontId="106" fillId="0" borderId="0" xfId="176" applyNumberFormat="1" applyFont="1" applyBorder="1" applyAlignment="1">
      <alignment horizontal="left" vertical="center" indent="1"/>
    </xf>
    <xf numFmtId="188" fontId="107" fillId="0" borderId="13" xfId="176" applyFont="1" applyBorder="1" applyAlignment="1">
      <alignment horizontal="left" vertical="center"/>
    </xf>
    <xf numFmtId="193" fontId="9" fillId="0" borderId="13" xfId="19" applyNumberFormat="1" applyFont="1" applyFill="1" applyBorder="1" applyAlignment="1">
      <alignment horizontal="center"/>
    </xf>
    <xf numFmtId="193" fontId="9" fillId="0" borderId="13" xfId="19" applyNumberFormat="1" applyFont="1" applyFill="1" applyBorder="1" applyAlignment="1"/>
    <xf numFmtId="193" fontId="9" fillId="35" borderId="13" xfId="19" applyNumberFormat="1" applyFont="1" applyFill="1" applyBorder="1" applyAlignment="1"/>
    <xf numFmtId="193" fontId="9" fillId="36" borderId="13" xfId="19" applyNumberFormat="1" applyFont="1" applyFill="1" applyBorder="1" applyAlignment="1"/>
    <xf numFmtId="43" fontId="102" fillId="0" borderId="46" xfId="19" applyFont="1" applyFill="1" applyBorder="1" applyAlignment="1">
      <alignment horizontal="left"/>
    </xf>
    <xf numFmtId="193" fontId="102" fillId="0" borderId="46" xfId="19" applyNumberFormat="1" applyFont="1" applyBorder="1" applyAlignment="1"/>
    <xf numFmtId="188" fontId="107" fillId="0" borderId="50" xfId="176" applyFont="1" applyBorder="1" applyAlignment="1">
      <alignment horizontal="left" vertical="center"/>
    </xf>
    <xf numFmtId="188" fontId="107" fillId="0" borderId="51" xfId="176" applyFont="1" applyFill="1" applyBorder="1" applyAlignment="1">
      <alignment horizontal="left" vertical="center"/>
    </xf>
    <xf numFmtId="188" fontId="107" fillId="0" borderId="24" xfId="176" applyFont="1" applyFill="1" applyBorder="1" applyAlignment="1">
      <alignment horizontal="left" vertical="center"/>
    </xf>
    <xf numFmtId="193" fontId="9" fillId="35" borderId="51" xfId="19" applyNumberFormat="1" applyFont="1" applyFill="1" applyBorder="1" applyAlignment="1"/>
    <xf numFmtId="188" fontId="107" fillId="0" borderId="24" xfId="176" applyFont="1" applyBorder="1" applyAlignment="1">
      <alignment horizontal="left" vertical="center"/>
    </xf>
    <xf numFmtId="193" fontId="9" fillId="0" borderId="51" xfId="19" applyNumberFormat="1" applyFont="1" applyFill="1" applyBorder="1" applyAlignment="1"/>
    <xf numFmtId="43" fontId="9" fillId="0" borderId="51" xfId="19" quotePrefix="1" applyFont="1" applyBorder="1" applyAlignment="1">
      <alignment horizontal="left"/>
    </xf>
    <xf numFmtId="0" fontId="9" fillId="0" borderId="51" xfId="177" applyFont="1" applyBorder="1" applyAlignment="1">
      <alignment horizontal="center"/>
    </xf>
    <xf numFmtId="193" fontId="9" fillId="36" borderId="51" xfId="19" applyNumberFormat="1" applyFont="1" applyFill="1" applyBorder="1" applyAlignment="1"/>
    <xf numFmtId="193" fontId="9" fillId="35" borderId="47" xfId="19" applyNumberFormat="1" applyFont="1" applyFill="1" applyBorder="1" applyAlignment="1"/>
    <xf numFmtId="193" fontId="102" fillId="0" borderId="47" xfId="19" applyNumberFormat="1" applyFont="1" applyBorder="1" applyAlignment="1">
      <alignment horizontal="right"/>
    </xf>
    <xf numFmtId="43" fontId="9" fillId="0" borderId="46" xfId="32" applyFont="1" applyBorder="1" applyAlignment="1">
      <alignment horizontal="left"/>
    </xf>
    <xf numFmtId="43" fontId="102" fillId="0" borderId="47" xfId="32" applyFont="1" applyBorder="1" applyAlignment="1">
      <alignment horizontal="left"/>
    </xf>
    <xf numFmtId="43" fontId="9" fillId="0" borderId="67" xfId="19" quotePrefix="1" applyFont="1" applyFill="1" applyBorder="1" applyAlignment="1"/>
    <xf numFmtId="43" fontId="102" fillId="0" borderId="48" xfId="350" applyNumberFormat="1" applyFont="1" applyBorder="1" applyAlignment="1"/>
    <xf numFmtId="188" fontId="111" fillId="0" borderId="47" xfId="176" applyFont="1" applyFill="1" applyBorder="1" applyAlignment="1">
      <alignment horizontal="left" vertical="center"/>
    </xf>
    <xf numFmtId="191" fontId="107" fillId="0" borderId="0" xfId="176" applyNumberFormat="1" applyFont="1" applyBorder="1" applyAlignment="1">
      <alignment horizontal="center" vertical="center"/>
    </xf>
    <xf numFmtId="0" fontId="107" fillId="0" borderId="55" xfId="184" applyFont="1" applyBorder="1" applyAlignment="1">
      <alignment horizontal="center" vertical="center"/>
    </xf>
    <xf numFmtId="0" fontId="107" fillId="0" borderId="60" xfId="184" applyFont="1" applyBorder="1" applyAlignment="1">
      <alignment horizontal="center" vertical="center"/>
    </xf>
    <xf numFmtId="191" fontId="107" fillId="0" borderId="57" xfId="176" applyNumberFormat="1" applyFont="1" applyBorder="1" applyAlignment="1">
      <alignment horizontal="center" vertical="center"/>
    </xf>
    <xf numFmtId="191" fontId="107" fillId="0" borderId="58" xfId="176" applyNumberFormat="1" applyFont="1" applyBorder="1" applyAlignment="1">
      <alignment horizontal="center" vertical="center"/>
    </xf>
    <xf numFmtId="191" fontId="107" fillId="0" borderId="64" xfId="176" applyNumberFormat="1" applyFont="1" applyBorder="1" applyAlignment="1">
      <alignment horizontal="center" vertical="center"/>
    </xf>
    <xf numFmtId="191" fontId="107" fillId="0" borderId="65" xfId="176" applyNumberFormat="1" applyFont="1" applyBorder="1" applyAlignment="1">
      <alignment horizontal="center" vertical="center"/>
    </xf>
    <xf numFmtId="191" fontId="107" fillId="0" borderId="66" xfId="176" applyNumberFormat="1" applyFont="1" applyBorder="1" applyAlignment="1">
      <alignment horizontal="center" vertical="center"/>
    </xf>
    <xf numFmtId="0" fontId="109" fillId="0" borderId="59" xfId="369" applyNumberFormat="1" applyFont="1" applyBorder="1" applyAlignment="1">
      <alignment horizontal="left" vertical="center"/>
    </xf>
    <xf numFmtId="191" fontId="113" fillId="0" borderId="0" xfId="176" applyNumberFormat="1" applyFont="1" applyBorder="1" applyAlignment="1">
      <alignment horizontal="center" vertical="center"/>
    </xf>
    <xf numFmtId="0" fontId="109" fillId="0" borderId="0" xfId="176" applyNumberFormat="1" applyFont="1" applyBorder="1" applyAlignment="1">
      <alignment horizontal="left" vertical="center" indent="1"/>
    </xf>
    <xf numFmtId="0" fontId="109" fillId="0" borderId="0" xfId="176" applyNumberFormat="1" applyFont="1" applyBorder="1" applyAlignment="1">
      <alignment horizontal="left" vertical="center" wrapText="1" indent="1"/>
    </xf>
    <xf numFmtId="0" fontId="107" fillId="0" borderId="0" xfId="184" applyFont="1" applyBorder="1" applyAlignment="1">
      <alignment horizontal="center" vertical="center" wrapText="1"/>
    </xf>
    <xf numFmtId="0" fontId="59" fillId="0" borderId="0" xfId="159" applyFont="1" applyAlignment="1">
      <alignment horizontal="center" vertical="top" wrapText="1"/>
    </xf>
    <xf numFmtId="0" fontId="59" fillId="0" borderId="0" xfId="159" applyFont="1" applyAlignment="1">
      <alignment horizontal="center" vertical="top"/>
    </xf>
    <xf numFmtId="0" fontId="59" fillId="0" borderId="0" xfId="159" applyFont="1" applyAlignment="1">
      <alignment horizontal="center" vertical="center"/>
    </xf>
    <xf numFmtId="49" fontId="59" fillId="0" borderId="0" xfId="157" applyNumberFormat="1" applyFont="1" applyAlignment="1">
      <alignment horizontal="left" vertical="center"/>
    </xf>
    <xf numFmtId="0" fontId="61" fillId="0" borderId="0" xfId="159" applyFont="1" applyAlignment="1">
      <alignment horizontal="center" vertical="center"/>
    </xf>
    <xf numFmtId="0" fontId="15" fillId="0" borderId="17" xfId="159" applyFont="1" applyBorder="1" applyAlignment="1">
      <alignment horizontal="center" vertical="center"/>
    </xf>
    <xf numFmtId="0" fontId="15" fillId="0" borderId="18" xfId="159" applyFont="1" applyBorder="1" applyAlignment="1">
      <alignment vertical="center"/>
    </xf>
    <xf numFmtId="4" fontId="15" fillId="0" borderId="17" xfId="159" applyNumberFormat="1" applyFont="1" applyBorder="1" applyAlignment="1">
      <alignment horizontal="center" vertical="center"/>
    </xf>
    <xf numFmtId="4" fontId="15" fillId="0" borderId="18" xfId="159" applyNumberFormat="1" applyFont="1" applyBorder="1" applyAlignment="1">
      <alignment vertical="center"/>
    </xf>
    <xf numFmtId="0" fontId="15" fillId="0" borderId="18" xfId="159" applyFont="1" applyBorder="1" applyAlignment="1">
      <alignment horizontal="center" vertical="center"/>
    </xf>
    <xf numFmtId="191" fontId="15" fillId="0" borderId="35" xfId="160" applyNumberFormat="1" applyFont="1" applyFill="1" applyBorder="1" applyAlignment="1">
      <alignment horizontal="center"/>
    </xf>
    <xf numFmtId="191" fontId="15" fillId="0" borderId="12" xfId="160" applyNumberFormat="1" applyFont="1" applyFill="1" applyBorder="1" applyAlignment="1">
      <alignment horizontal="center"/>
    </xf>
    <xf numFmtId="188" fontId="15" fillId="0" borderId="35" xfId="160" applyFont="1" applyFill="1" applyBorder="1" applyAlignment="1">
      <alignment horizontal="center"/>
    </xf>
    <xf numFmtId="188" fontId="15" fillId="0" borderId="12" xfId="160" applyFont="1" applyFill="1" applyBorder="1" applyAlignment="1">
      <alignment horizontal="center"/>
    </xf>
    <xf numFmtId="0" fontId="79" fillId="0" borderId="41" xfId="173" applyFont="1" applyBorder="1" applyAlignment="1">
      <alignment horizontal="center"/>
    </xf>
    <xf numFmtId="0" fontId="79" fillId="0" borderId="3" xfId="173" applyFont="1" applyBorder="1" applyAlignment="1">
      <alignment horizontal="center"/>
    </xf>
    <xf numFmtId="0" fontId="5" fillId="0" borderId="43" xfId="173" applyBorder="1" applyAlignment="1">
      <alignment horizontal="center"/>
    </xf>
    <xf numFmtId="0" fontId="5" fillId="0" borderId="44" xfId="173" applyBorder="1" applyAlignment="1">
      <alignment horizontal="center"/>
    </xf>
    <xf numFmtId="0" fontId="5" fillId="0" borderId="45" xfId="173" applyBorder="1" applyAlignment="1">
      <alignment horizontal="center"/>
    </xf>
    <xf numFmtId="0" fontId="55" fillId="0" borderId="17" xfId="178" applyFont="1" applyBorder="1" applyAlignment="1">
      <alignment horizontal="center" vertical="center"/>
    </xf>
    <xf numFmtId="0" fontId="55" fillId="0" borderId="18" xfId="178" applyFont="1" applyBorder="1" applyAlignment="1">
      <alignment horizontal="center" vertical="center"/>
    </xf>
    <xf numFmtId="190" fontId="55" fillId="0" borderId="17" xfId="178" applyNumberFormat="1" applyFont="1" applyBorder="1" applyAlignment="1">
      <alignment horizontal="center" vertical="center"/>
    </xf>
    <xf numFmtId="190" fontId="55" fillId="0" borderId="18" xfId="178" applyNumberFormat="1" applyFont="1" applyBorder="1" applyAlignment="1">
      <alignment horizontal="center" vertical="center"/>
    </xf>
  </cellXfs>
  <cellStyles count="370">
    <cellStyle name="20% - Accent1" xfId="310" builtinId="30" customBuiltin="1"/>
    <cellStyle name="20% - Accent2" xfId="311" builtinId="34" customBuiltin="1"/>
    <cellStyle name="20% - Accent3" xfId="312" builtinId="38" customBuiltin="1"/>
    <cellStyle name="20% - Accent4" xfId="313" builtinId="42" customBuiltin="1"/>
    <cellStyle name="20% - Accent5" xfId="314" builtinId="46" customBuiltin="1"/>
    <cellStyle name="20% - Accent6" xfId="315" builtinId="50" customBuiltin="1"/>
    <cellStyle name="40% - Accent1" xfId="316" builtinId="31" customBuiltin="1"/>
    <cellStyle name="40% - Accent2" xfId="317" builtinId="35" customBuiltin="1"/>
    <cellStyle name="40% - Accent3" xfId="318" builtinId="39" customBuiltin="1"/>
    <cellStyle name="40% - Accent4" xfId="319" builtinId="43" customBuiltin="1"/>
    <cellStyle name="40% - Accent5" xfId="320" builtinId="47" customBuiltin="1"/>
    <cellStyle name="40% - Accent6" xfId="321" builtinId="51" customBuiltin="1"/>
    <cellStyle name="60% - Accent1" xfId="322" builtinId="32" customBuiltin="1"/>
    <cellStyle name="60% - Accent2" xfId="323" builtinId="36" customBuiltin="1"/>
    <cellStyle name="60% - Accent3" xfId="324" builtinId="40" customBuiltin="1"/>
    <cellStyle name="60% - Accent4" xfId="325" builtinId="44" customBuiltin="1"/>
    <cellStyle name="60% - Accent5" xfId="326" builtinId="48" customBuiltin="1"/>
    <cellStyle name="60% - Accent6" xfId="327" builtinId="52" customBuiltin="1"/>
    <cellStyle name="Accent1" xfId="338" builtinId="29" customBuiltin="1"/>
    <cellStyle name="Accent1 - 20%" xfId="1"/>
    <cellStyle name="Accent1 - 40%" xfId="2"/>
    <cellStyle name="Accent1 - 60%" xfId="3"/>
    <cellStyle name="Accent2" xfId="339" builtinId="33" customBuiltin="1"/>
    <cellStyle name="Accent2 - 20%" xfId="4"/>
    <cellStyle name="Accent2 - 40%" xfId="5"/>
    <cellStyle name="Accent2 - 60%" xfId="6"/>
    <cellStyle name="Accent3" xfId="340" builtinId="37" customBuiltin="1"/>
    <cellStyle name="Accent3 - 20%" xfId="7"/>
    <cellStyle name="Accent3 - 40%" xfId="8"/>
    <cellStyle name="Accent3 - 60%" xfId="9"/>
    <cellStyle name="Accent4" xfId="341" builtinId="41" customBuiltin="1"/>
    <cellStyle name="Accent4 - 20%" xfId="10"/>
    <cellStyle name="Accent4 - 40%" xfId="11"/>
    <cellStyle name="Accent4 - 60%" xfId="12"/>
    <cellStyle name="Accent5" xfId="342" builtinId="45" customBuiltin="1"/>
    <cellStyle name="Accent5 - 20%" xfId="13"/>
    <cellStyle name="Accent5 - 40%" xfId="14"/>
    <cellStyle name="Accent5 - 60%" xfId="15"/>
    <cellStyle name="Accent6" xfId="343" builtinId="49" customBuiltin="1"/>
    <cellStyle name="Accent6 - 20%" xfId="16"/>
    <cellStyle name="Accent6 - 40%" xfId="17"/>
    <cellStyle name="Accent6 - 60%" xfId="18"/>
    <cellStyle name="Bad" xfId="337" builtinId="27" customBuiltin="1"/>
    <cellStyle name="Calculation" xfId="328" builtinId="22" customBuiltin="1"/>
    <cellStyle name="Check Cell" xfId="332" builtinId="23" customBuiltin="1"/>
    <cellStyle name="Comma" xfId="19" builtinId="3"/>
    <cellStyle name="Comma 10" xfId="20"/>
    <cellStyle name="Comma 10 2" xfId="367"/>
    <cellStyle name="Comma 10 2 2" xfId="354"/>
    <cellStyle name="Comma 103" xfId="355"/>
    <cellStyle name="Comma 11" xfId="21"/>
    <cellStyle name="Comma 12" xfId="158"/>
    <cellStyle name="Comma 13" xfId="161"/>
    <cellStyle name="Comma 13 2" xfId="171"/>
    <cellStyle name="Comma 14" xfId="162"/>
    <cellStyle name="Comma 15" xfId="163"/>
    <cellStyle name="Comma 15 2" xfId="169"/>
    <cellStyle name="Comma 15 3" xfId="186"/>
    <cellStyle name="Comma 16" xfId="174"/>
    <cellStyle name="Comma 16 2" xfId="187"/>
    <cellStyle name="Comma 16 3" xfId="188"/>
    <cellStyle name="Comma 17" xfId="179"/>
    <cellStyle name="Comma 18" xfId="189"/>
    <cellStyle name="Comma 19" xfId="294"/>
    <cellStyle name="Comma 19 2" xfId="305"/>
    <cellStyle name="Comma 2" xfId="22"/>
    <cellStyle name="Comma 2 2" xfId="23"/>
    <cellStyle name="Comma 2 2 2" xfId="24"/>
    <cellStyle name="Comma 2 3" xfId="25"/>
    <cellStyle name="Comma 2 3 2" xfId="176"/>
    <cellStyle name="Comma 2 4" xfId="155"/>
    <cellStyle name="Comma 2 5" xfId="190"/>
    <cellStyle name="Comma 2 6" xfId="307"/>
    <cellStyle name="Comma 20" xfId="296"/>
    <cellStyle name="Comma 21" xfId="308"/>
    <cellStyle name="Comma 22" xfId="361"/>
    <cellStyle name="Comma 23" xfId="363"/>
    <cellStyle name="Comma 3" xfId="26"/>
    <cellStyle name="Comma 3 2" xfId="27"/>
    <cellStyle name="Comma 3 3" xfId="164"/>
    <cellStyle name="Comma 3 4" xfId="191"/>
    <cellStyle name="Comma 3 4 2" xfId="192"/>
    <cellStyle name="Comma 3 4 3" xfId="193"/>
    <cellStyle name="Comma 3 5" xfId="295"/>
    <cellStyle name="Comma 4" xfId="28"/>
    <cellStyle name="Comma 4 2" xfId="29"/>
    <cellStyle name="Comma 4 2 2" xfId="30"/>
    <cellStyle name="Comma 4 3" xfId="31"/>
    <cellStyle name="Comma 4 4" xfId="194"/>
    <cellStyle name="Comma 4 5" xfId="195"/>
    <cellStyle name="Comma 4 5 2" xfId="196"/>
    <cellStyle name="Comma 4 5 3" xfId="197"/>
    <cellStyle name="Comma 5" xfId="32"/>
    <cellStyle name="Comma 5 2" xfId="198"/>
    <cellStyle name="Comma 5 2 2" xfId="199"/>
    <cellStyle name="Comma 5 2 3" xfId="200"/>
    <cellStyle name="Comma 6" xfId="33"/>
    <cellStyle name="Comma 6 2" xfId="292"/>
    <cellStyle name="Comma 6 3" xfId="369"/>
    <cellStyle name="Comma 7" xfId="34"/>
    <cellStyle name="Comma 8" xfId="35"/>
    <cellStyle name="Comma 9" xfId="36"/>
    <cellStyle name="Comma_BOQ-kungviman rev 1 2" xfId="160"/>
    <cellStyle name="Comma_COS060" xfId="182"/>
    <cellStyle name="Currency1" xfId="37"/>
    <cellStyle name="Date" xfId="38"/>
    <cellStyle name="Emphasis 1" xfId="39"/>
    <cellStyle name="Emphasis 2" xfId="40"/>
    <cellStyle name="Emphasis 3" xfId="41"/>
    <cellStyle name="Explanatory Text" xfId="330" builtinId="53" customBuiltin="1"/>
    <cellStyle name="Fixed" xfId="42"/>
    <cellStyle name="Good" xfId="333" builtinId="26" customBuiltin="1"/>
    <cellStyle name="Header1" xfId="43"/>
    <cellStyle name="Header2" xfId="44"/>
    <cellStyle name="Heading 1" xfId="346" builtinId="16" customBuiltin="1"/>
    <cellStyle name="Heading 2" xfId="347" builtinId="17" customBuiltin="1"/>
    <cellStyle name="Heading 3" xfId="348" builtinId="18" customBuiltin="1"/>
    <cellStyle name="Heading 4" xfId="349" builtinId="19" customBuiltin="1"/>
    <cellStyle name="Heading1" xfId="45"/>
    <cellStyle name="Heading2" xfId="46"/>
    <cellStyle name="Hyperlink 2" xfId="47"/>
    <cellStyle name="Input" xfId="334" builtinId="20" customBuiltin="1"/>
    <cellStyle name="Linked Cell" xfId="137" builtinId="24" customBuiltin="1"/>
    <cellStyle name="Neutral" xfId="335" builtinId="28" customBuiltin="1"/>
    <cellStyle name="no dec" xfId="48"/>
    <cellStyle name="Normal" xfId="0" builtinId="0"/>
    <cellStyle name="Normal 10" xfId="49"/>
    <cellStyle name="Normal 11" xfId="50"/>
    <cellStyle name="Normal 11 2" xfId="177"/>
    <cellStyle name="Normal 12" xfId="165"/>
    <cellStyle name="Normal 12 2" xfId="170"/>
    <cellStyle name="Normal 13" xfId="166"/>
    <cellStyle name="Normal 13 2" xfId="201"/>
    <cellStyle name="Normal 13 3" xfId="202"/>
    <cellStyle name="Normal 14" xfId="167"/>
    <cellStyle name="Normal 14 2" xfId="203"/>
    <cellStyle name="Normal 14 3" xfId="204"/>
    <cellStyle name="Normal 14 4" xfId="304"/>
    <cellStyle name="Normal 15" xfId="173"/>
    <cellStyle name="Normal 15 2" xfId="352"/>
    <cellStyle name="Normal 16" xfId="180"/>
    <cellStyle name="Normal 17" xfId="293"/>
    <cellStyle name="Normal 18" xfId="205"/>
    <cellStyle name="Normal 19" xfId="299"/>
    <cellStyle name="Normal 2" xfId="51"/>
    <cellStyle name="Normal 2 10" xfId="368"/>
    <cellStyle name="Normal 2 18" xfId="350"/>
    <cellStyle name="Normal 2 2" xfId="52"/>
    <cellStyle name="Normal 2 2 2" xfId="53"/>
    <cellStyle name="Normal 2 2 2 2" xfId="184"/>
    <cellStyle name="Normal 2 3" xfId="168"/>
    <cellStyle name="Normal 2 4" xfId="306"/>
    <cellStyle name="Normal 20" xfId="206"/>
    <cellStyle name="Normal 21" xfId="359"/>
    <cellStyle name="Normal 22" xfId="360"/>
    <cellStyle name="Normal 23" xfId="362"/>
    <cellStyle name="Normal 3" xfId="54"/>
    <cellStyle name="Normal 3 2" xfId="55"/>
    <cellStyle name="Normal 3 3" xfId="207"/>
    <cellStyle name="Normal 3_draft detail design" xfId="56"/>
    <cellStyle name="Normal 35" xfId="57"/>
    <cellStyle name="Normal 36" xfId="58"/>
    <cellStyle name="Normal 37" xfId="59"/>
    <cellStyle name="Normal 38" xfId="60"/>
    <cellStyle name="Normal 39" xfId="61"/>
    <cellStyle name="Normal 4" xfId="62"/>
    <cellStyle name="Normal 4 10" xfId="208"/>
    <cellStyle name="Normal 4 2" xfId="63"/>
    <cellStyle name="Normal 4 2 2" xfId="64"/>
    <cellStyle name="Normal 4 2_draft detail design" xfId="65"/>
    <cellStyle name="Normal 4 3" xfId="66"/>
    <cellStyle name="Normal 4 3 2" xfId="209"/>
    <cellStyle name="Normal 4 3 2 2" xfId="210"/>
    <cellStyle name="Normal 4 3 2 3" xfId="211"/>
    <cellStyle name="Normal 4 3 3" xfId="212"/>
    <cellStyle name="Normal 4 3 4" xfId="213"/>
    <cellStyle name="Normal 4 3 5" xfId="214"/>
    <cellStyle name="Normal 4 4" xfId="67"/>
    <cellStyle name="Normal 4 4 2" xfId="68"/>
    <cellStyle name="Normal 4 4 2 2" xfId="215"/>
    <cellStyle name="Normal 4 4 2 2 2" xfId="216"/>
    <cellStyle name="Normal 4 4 2 2 3" xfId="217"/>
    <cellStyle name="Normal 4 4 2 3" xfId="218"/>
    <cellStyle name="Normal 4 4 2 4" xfId="219"/>
    <cellStyle name="Normal 4 4 2 5" xfId="220"/>
    <cellStyle name="Normal 4 4 3" xfId="221"/>
    <cellStyle name="Normal 4 4 3 2" xfId="222"/>
    <cellStyle name="Normal 4 4 3 3" xfId="223"/>
    <cellStyle name="Normal 4 4 4" xfId="224"/>
    <cellStyle name="Normal 4 4 5" xfId="225"/>
    <cellStyle name="Normal 4 4 6" xfId="226"/>
    <cellStyle name="Normal 4 4_draft detail design" xfId="69"/>
    <cellStyle name="Normal 4 5" xfId="70"/>
    <cellStyle name="Normal 4 5 2" xfId="71"/>
    <cellStyle name="Normal 4 5 2 2" xfId="227"/>
    <cellStyle name="Normal 4 5 2 2 2" xfId="228"/>
    <cellStyle name="Normal 4 5 2 2 3" xfId="229"/>
    <cellStyle name="Normal 4 5 2 3" xfId="230"/>
    <cellStyle name="Normal 4 5 2 4" xfId="231"/>
    <cellStyle name="Normal 4 5 2 5" xfId="232"/>
    <cellStyle name="Normal 4 5 3" xfId="72"/>
    <cellStyle name="Normal 4 5 3 2" xfId="233"/>
    <cellStyle name="Normal 4 5 3 2 2" xfId="234"/>
    <cellStyle name="Normal 4 5 3 2 3" xfId="235"/>
    <cellStyle name="Normal 4 5 3 3" xfId="236"/>
    <cellStyle name="Normal 4 5 3 4" xfId="237"/>
    <cellStyle name="Normal 4 5 3 5" xfId="238"/>
    <cellStyle name="Normal 4 5 4" xfId="239"/>
    <cellStyle name="Normal 4 5 4 2" xfId="240"/>
    <cellStyle name="Normal 4 5 4 3" xfId="241"/>
    <cellStyle name="Normal 4 5 5" xfId="242"/>
    <cellStyle name="Normal 4 5 6" xfId="243"/>
    <cellStyle name="Normal 4 5 7" xfId="244"/>
    <cellStyle name="Normal 4 5_draft detail design" xfId="73"/>
    <cellStyle name="Normal 4 6" xfId="74"/>
    <cellStyle name="Normal 4 6 2" xfId="245"/>
    <cellStyle name="Normal 4 6 2 2" xfId="246"/>
    <cellStyle name="Normal 4 6 2 3" xfId="247"/>
    <cellStyle name="Normal 4 6 3" xfId="248"/>
    <cellStyle name="Normal 4 6 4" xfId="249"/>
    <cellStyle name="Normal 4 6 5" xfId="250"/>
    <cellStyle name="Normal 4 7" xfId="75"/>
    <cellStyle name="Normal 4 7 2" xfId="251"/>
    <cellStyle name="Normal 4 7 2 2" xfId="252"/>
    <cellStyle name="Normal 4 7 2 3" xfId="253"/>
    <cellStyle name="Normal 4 7 3" xfId="254"/>
    <cellStyle name="Normal 4 7 4" xfId="255"/>
    <cellStyle name="Normal 4 7 5" xfId="256"/>
    <cellStyle name="Normal 4 8" xfId="76"/>
    <cellStyle name="Normal 4 8 2" xfId="257"/>
    <cellStyle name="Normal 4 8 2 2" xfId="258"/>
    <cellStyle name="Normal 4 8 2 3" xfId="259"/>
    <cellStyle name="Normal 4 8 3" xfId="260"/>
    <cellStyle name="Normal 4 8 4" xfId="261"/>
    <cellStyle name="Normal 4 8 5" xfId="262"/>
    <cellStyle name="Normal 4 9" xfId="263"/>
    <cellStyle name="Normal 4_draft detail design" xfId="77"/>
    <cellStyle name="Normal 41" xfId="78"/>
    <cellStyle name="Normal 44" xfId="79"/>
    <cellStyle name="Normal 45" xfId="80"/>
    <cellStyle name="Normal 47" xfId="81"/>
    <cellStyle name="Normal 48" xfId="82"/>
    <cellStyle name="Normal 49" xfId="83"/>
    <cellStyle name="Normal 5" xfId="84"/>
    <cellStyle name="Normal 5 2" xfId="85"/>
    <cellStyle name="Normal 5 2 2" xfId="365"/>
    <cellStyle name="Normal 5 3" xfId="264"/>
    <cellStyle name="Normal 5 3 2" xfId="265"/>
    <cellStyle name="Normal 5 3 3" xfId="266"/>
    <cellStyle name="Normal 50" xfId="86"/>
    <cellStyle name="Normal 51" xfId="87"/>
    <cellStyle name="Normal 52" xfId="88"/>
    <cellStyle name="Normal 53" xfId="89"/>
    <cellStyle name="Normal 6" xfId="90"/>
    <cellStyle name="Normal 6 2" xfId="267"/>
    <cellStyle name="Normal 6 2 2" xfId="268"/>
    <cellStyle name="Normal 6 2 3" xfId="269"/>
    <cellStyle name="Normal 7" xfId="91"/>
    <cellStyle name="Normal 7 2" xfId="92"/>
    <cellStyle name="Normal 7 3" xfId="154"/>
    <cellStyle name="Normal 7 4" xfId="270"/>
    <cellStyle name="Normal 7 4 2" xfId="271"/>
    <cellStyle name="Normal 7 4 3" xfId="272"/>
    <cellStyle name="Normal 8" xfId="93"/>
    <cellStyle name="Normal 8 2" xfId="273"/>
    <cellStyle name="Normal 8 2 3" xfId="364"/>
    <cellStyle name="Normal 9" xfId="94"/>
    <cellStyle name="Normal 96" xfId="366"/>
    <cellStyle name="Normal_170Final adj" xfId="95"/>
    <cellStyle name="Normal_BOQ-kungviman rev 1 2" xfId="159"/>
    <cellStyle name="Normal_COS060" xfId="181"/>
    <cellStyle name="Normal_ป้องกันตลิ่งบ้านขอนยาง" xfId="96"/>
    <cellStyle name="Normal_สถิติปริมาณงานก่อสร้างเฉลี่ยต่อวัน" xfId="183"/>
    <cellStyle name="Normal_สถิติปริมาณงานก่อสร้างเฉลี่ยต่อวัน 2" xfId="185"/>
    <cellStyle name="Note" xfId="345" builtinId="10" customBuiltin="1"/>
    <cellStyle name="Note 2" xfId="97"/>
    <cellStyle name="Output" xfId="344" builtinId="21" customBuiltin="1"/>
    <cellStyle name="Percent" xfId="98" builtinId="5"/>
    <cellStyle name="Percent [2]" xfId="99"/>
    <cellStyle name="Percent 2" xfId="100"/>
    <cellStyle name="Percent 2 2" xfId="274"/>
    <cellStyle name="Percent 2 2 2" xfId="275"/>
    <cellStyle name="Percent 2 2 3" xfId="276"/>
    <cellStyle name="Percent 2 3" xfId="301"/>
    <cellStyle name="Percent 3" xfId="101"/>
    <cellStyle name="Percent 3 2" xfId="277"/>
    <cellStyle name="Percent 3 2 2" xfId="278"/>
    <cellStyle name="Percent 3 2 3" xfId="279"/>
    <cellStyle name="Percent 4" xfId="280"/>
    <cellStyle name="Percent 4 2" xfId="281"/>
    <cellStyle name="Percent 4 2 2" xfId="282"/>
    <cellStyle name="Percent 4 2 3" xfId="283"/>
    <cellStyle name="Percent 5" xfId="284"/>
    <cellStyle name="Percent 5 2" xfId="285"/>
    <cellStyle name="Percent 5 3" xfId="286"/>
    <cellStyle name="Percent 6" xfId="287"/>
    <cellStyle name="Percent 6 2" xfId="288"/>
    <cellStyle name="Percent 6 3" xfId="289"/>
    <cellStyle name="Sheet Title" xfId="102"/>
    <cellStyle name="Style 1" xfId="103"/>
    <cellStyle name="Style 1 2" xfId="290"/>
    <cellStyle name="subhead" xfId="104"/>
    <cellStyle name="Title" xfId="331" builtinId="15" customBuiltin="1"/>
    <cellStyle name="Total" xfId="336" builtinId="25" customBuiltin="1"/>
    <cellStyle name="W?rung_laroux" xfId="105"/>
    <cellStyle name="Warning Text" xfId="329" builtinId="11" customBuiltin="1"/>
    <cellStyle name="เครื่องหมายจุลภาค 10" xfId="106"/>
    <cellStyle name="เครื่องหมายจุลภาค 10 2" xfId="356"/>
    <cellStyle name="เครื่องหมายจุลภาค 11" xfId="107"/>
    <cellStyle name="เครื่องหมายจุลภาค 12" xfId="108"/>
    <cellStyle name="เครื่องหมายจุลภาค 13" xfId="109"/>
    <cellStyle name="เครื่องหมายจุลภาค 14" xfId="110"/>
    <cellStyle name="เครื่องหมายจุลภาค 15" xfId="111"/>
    <cellStyle name="เครื่องหมายจุลภาค 15 2" xfId="112"/>
    <cellStyle name="เครื่องหมายจุลภาค 16" xfId="113"/>
    <cellStyle name="เครื่องหมายจุลภาค 17" xfId="114"/>
    <cellStyle name="เครื่องหมายจุลภาค 18" xfId="115"/>
    <cellStyle name="เครื่องหมายจุลภาค 19" xfId="116"/>
    <cellStyle name="เครื่องหมายจุลภาค 2" xfId="117"/>
    <cellStyle name="เครื่องหมายจุลภาค 2 2" xfId="118"/>
    <cellStyle name="เครื่องหมายจุลภาค 2 2 2" xfId="291"/>
    <cellStyle name="เครื่องหมายจุลภาค 20" xfId="119"/>
    <cellStyle name="เครื่องหมายจุลภาค 20 2" xfId="302"/>
    <cellStyle name="เครื่องหมายจุลภาค 21" xfId="120"/>
    <cellStyle name="เครื่องหมายจุลภาค 22" xfId="297"/>
    <cellStyle name="เครื่องหมายจุลภาค 22 2" xfId="300"/>
    <cellStyle name="เครื่องหมายจุลภาค 23" xfId="298"/>
    <cellStyle name="เครื่องหมายจุลภาค 3" xfId="121"/>
    <cellStyle name="เครื่องหมายจุลภาค 3 2" xfId="122"/>
    <cellStyle name="เครื่องหมายจุลภาค 3 3" xfId="123"/>
    <cellStyle name="เครื่องหมายจุลภาค 3_Backup ราคาวัสดุงานสะพาน" xfId="124"/>
    <cellStyle name="เครื่องหมายจุลภาค 4" xfId="125"/>
    <cellStyle name="เครื่องหมายจุลภาค 4 2" xfId="126"/>
    <cellStyle name="เครื่องหมายจุลภาค 4 3" xfId="127"/>
    <cellStyle name="เครื่องหมายจุลภาค 4 4" xfId="357"/>
    <cellStyle name="เครื่องหมายจุลภาค 5" xfId="128"/>
    <cellStyle name="เครื่องหมายจุลภาค 5 2" xfId="129"/>
    <cellStyle name="เครื่องหมายจุลภาค 6" xfId="130"/>
    <cellStyle name="เครื่องหมายจุลภาค 6 2" xfId="131"/>
    <cellStyle name="เครื่องหมายจุลภาค 7" xfId="132"/>
    <cellStyle name="เครื่องหมายจุลภาค 7 2" xfId="133"/>
    <cellStyle name="เครื่องหมายจุลภาค 8" xfId="134"/>
    <cellStyle name="เครื่องหมายจุลภาค 8 2" xfId="135"/>
    <cellStyle name="เครื่องหมายจุลภาค 9" xfId="136"/>
    <cellStyle name="เครื่องหมายจุลภาค_งานรื้อถอนสะพานเดิม และทดสอบเสาเข็ม rev 1(excel 2003)" xfId="303"/>
    <cellStyle name="เซลล์ที่มีการเชื่อมโยง" xfId="309"/>
    <cellStyle name="เปอร์เซ็นต์ 2" xfId="148"/>
    <cellStyle name="จุลภาค 2 2" xfId="351"/>
    <cellStyle name="ปกติ 2" xfId="138"/>
    <cellStyle name="ปกติ 2 2" xfId="139"/>
    <cellStyle name="ปกติ 2 2 2" xfId="140"/>
    <cellStyle name="ปกติ 2 2 2 2" xfId="358"/>
    <cellStyle name="ปกติ 2 3" xfId="141"/>
    <cellStyle name="ปกติ 2_back up boq" xfId="142"/>
    <cellStyle name="ปกติ 3" xfId="143"/>
    <cellStyle name="ปกติ 3 2" xfId="144"/>
    <cellStyle name="ปกติ 3 2 2" xfId="175"/>
    <cellStyle name="ปกติ 4" xfId="145"/>
    <cellStyle name="ปกติ 5" xfId="146"/>
    <cellStyle name="ปกติ 6" xfId="156"/>
    <cellStyle name="ปกติ_4989อาคารชุดพักอาศัย  8  หน่วย ,  12 หน่วยและ 16 หน่วย สนง.อัยการสุงสุด" xfId="353"/>
    <cellStyle name="ปกติ_ปร. 1-Final-Rev0" xfId="178"/>
    <cellStyle name="ปกติ_ปร.1 งานโยธา rev1" xfId="147"/>
    <cellStyle name="ปกติ_ปร.4 Special Cost rev1 2" xfId="172"/>
    <cellStyle name="ปกติ_รวมปร.1 2" xfId="157"/>
    <cellStyle name="ลักษณะ 1" xfId="149"/>
    <cellStyle name="열어본 하이퍼링크" xfId="150"/>
    <cellStyle name="콤마 [0]_95" xfId="151"/>
    <cellStyle name="콤마_ BM " xfId="152"/>
    <cellStyle name="표준_DailyReport2June02" xfId="153"/>
  </cellStyles>
  <dxfs count="0"/>
  <tableStyles count="0" defaultTableStyle="TableStyleMedium9" defaultPivotStyle="PivotStyleLight16"/>
  <colors>
    <mruColors>
      <color rgb="FF0000FF"/>
      <color rgb="FFD93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0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lang="th-TH"/>
                  </a:pPr>
                  <a:endParaRPr lang="th-TH"/>
                </a:p>
              </c:txPr>
            </c:trendlineLbl>
          </c:trendline>
          <c:xVal>
            <c:numRef>
              <c:f>'port compare'!$I$5:$I$10</c:f>
              <c:numCache>
                <c:formatCode>_-* #,##0_-;\-* #,##0_-;_-* "-"??_-;_-@_-</c:formatCode>
                <c:ptCount val="6"/>
                <c:pt idx="0">
                  <c:v>70000</c:v>
                </c:pt>
                <c:pt idx="2">
                  <c:v>315000</c:v>
                </c:pt>
                <c:pt idx="3">
                  <c:v>4000</c:v>
                </c:pt>
                <c:pt idx="4">
                  <c:v>3000</c:v>
                </c:pt>
              </c:numCache>
            </c:numRef>
          </c:xVal>
          <c:yVal>
            <c:numRef>
              <c:f>'port compare'!$J$5:$J$10</c:f>
              <c:numCache>
                <c:formatCode>_-* #,##0_-;\-* #,##0_-;_-* "-"??_-;_-@_-</c:formatCode>
                <c:ptCount val="6"/>
                <c:pt idx="0">
                  <c:v>33200.563380281688</c:v>
                </c:pt>
                <c:pt idx="2">
                  <c:v>150985.22705070357</c:v>
                </c:pt>
                <c:pt idx="3">
                  <c:v>15325.225225225227</c:v>
                </c:pt>
                <c:pt idx="4">
                  <c:v>33564.060606060608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D2-4245-B0C8-8A8E38C5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0845744"/>
        <c:axId val="-1890852272"/>
      </c:scatterChart>
      <c:valAx>
        <c:axId val="-1890845744"/>
        <c:scaling>
          <c:orientation val="minMax"/>
        </c:scaling>
        <c:delete val="0"/>
        <c:axPos val="b"/>
        <c:majorGridlines/>
        <c:minorGridlines/>
        <c:title>
          <c:overlay val="0"/>
          <c:txPr>
            <a:bodyPr/>
            <a:lstStyle/>
            <a:p>
              <a:pPr>
                <a:defRPr lang="th-TH"/>
              </a:pPr>
              <a:endParaRPr lang="th-TH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1890852272"/>
        <c:crosses val="autoZero"/>
        <c:crossBetween val="midCat"/>
      </c:valAx>
      <c:valAx>
        <c:axId val="-1890852272"/>
        <c:scaling>
          <c:orientation val="minMax"/>
        </c:scaling>
        <c:delete val="0"/>
        <c:axPos val="l"/>
        <c:majorGridlines/>
        <c:minorGridlines/>
        <c:title>
          <c:overlay val="0"/>
          <c:txPr>
            <a:bodyPr/>
            <a:lstStyle/>
            <a:p>
              <a:pPr>
                <a:defRPr lang="th-TH"/>
              </a:pPr>
              <a:endParaRPr lang="th-TH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189084574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th-TH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0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lang="th-TH"/>
                  </a:pPr>
                  <a:endParaRPr lang="th-TH"/>
                </a:p>
              </c:txPr>
            </c:trendlineLbl>
          </c:trendline>
          <c:xVal>
            <c:numRef>
              <c:f>'port compare'!$I$5:$I$7</c:f>
              <c:numCache>
                <c:formatCode>_-* #,##0_-;\-* #,##0_-;_-* "-"??_-;_-@_-</c:formatCode>
                <c:ptCount val="3"/>
                <c:pt idx="0">
                  <c:v>70000</c:v>
                </c:pt>
                <c:pt idx="2">
                  <c:v>315000</c:v>
                </c:pt>
              </c:numCache>
            </c:numRef>
          </c:xVal>
          <c:yVal>
            <c:numRef>
              <c:f>'port compare'!$J$5:$J$7</c:f>
              <c:numCache>
                <c:formatCode>_-* #,##0_-;\-* #,##0_-;_-* "-"??_-;_-@_-</c:formatCode>
                <c:ptCount val="3"/>
                <c:pt idx="0">
                  <c:v>33200.563380281688</c:v>
                </c:pt>
                <c:pt idx="2">
                  <c:v>150985.22705070357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27-4B64-A362-8623B38D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90845200"/>
        <c:axId val="-1890839760"/>
      </c:scatterChart>
      <c:valAx>
        <c:axId val="-1890845200"/>
        <c:scaling>
          <c:orientation val="minMax"/>
        </c:scaling>
        <c:delete val="0"/>
        <c:axPos val="b"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1890839760"/>
        <c:crosses val="autoZero"/>
        <c:crossBetween val="midCat"/>
      </c:valAx>
      <c:valAx>
        <c:axId val="-189083976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th-TH"/>
          </a:p>
        </c:txPr>
        <c:crossAx val="-189084520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th-TH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143983</xdr:colOff>
      <xdr:row>0</xdr:row>
      <xdr:rowOff>49176</xdr:rowOff>
    </xdr:from>
    <xdr:to>
      <xdr:col>7</xdr:col>
      <xdr:colOff>723900</xdr:colOff>
      <xdr:row>2</xdr:row>
      <xdr:rowOff>19563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77983" y="49176"/>
          <a:ext cx="1219997" cy="54188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635220</xdr:colOff>
      <xdr:row>10</xdr:row>
      <xdr:rowOff>142218</xdr:rowOff>
    </xdr:from>
    <xdr:to>
      <xdr:col>14</xdr:col>
      <xdr:colOff>409247</xdr:colOff>
      <xdr:row>20</xdr:row>
      <xdr:rowOff>27918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300123</xdr:colOff>
      <xdr:row>0</xdr:row>
      <xdr:rowOff>0</xdr:rowOff>
    </xdr:from>
    <xdr:to>
      <xdr:col>19</xdr:col>
      <xdr:colOff>477955</xdr:colOff>
      <xdr:row>9</xdr:row>
      <xdr:rowOff>280634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6" name="Text Box 3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7" name="Text Box 38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9" name="Text Box 5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11" name="Text Box 54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12" name="Text Box 55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38</xdr:row>
      <xdr:rowOff>2070</xdr:rowOff>
    </xdr:from>
    <xdr:to>
      <xdr:col>2</xdr:col>
      <xdr:colOff>0</xdr:colOff>
      <xdr:row>38</xdr:row>
      <xdr:rowOff>2070</xdr:rowOff>
    </xdr:to>
    <xdr:sp macro="" textlink="">
      <xdr:nvSpPr>
        <xdr:cNvPr id="13" name="Text Box 56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3076575" y="8926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1600-000056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00000000-0008-0000-1600-000057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88" name="Text Box 23">
          <a:extLst>
            <a:ext uri="{FF2B5EF4-FFF2-40B4-BE49-F238E27FC236}">
              <a16:creationId xmlns:a16="http://schemas.microsoft.com/office/drawing/2014/main" id="{00000000-0008-0000-1600-000058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1600-000059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1600-00005A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1" name="Text Box 38">
          <a:extLst>
            <a:ext uri="{FF2B5EF4-FFF2-40B4-BE49-F238E27FC236}">
              <a16:creationId xmlns:a16="http://schemas.microsoft.com/office/drawing/2014/main" id="{00000000-0008-0000-1600-00005B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1600-00005C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3" name="Text Box 52">
          <a:extLst>
            <a:ext uri="{FF2B5EF4-FFF2-40B4-BE49-F238E27FC236}">
              <a16:creationId xmlns:a16="http://schemas.microsoft.com/office/drawing/2014/main" id="{00000000-0008-0000-1600-00005D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00000000-0008-0000-1600-00005E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5" name="Text Box 54">
          <a:extLst>
            <a:ext uri="{FF2B5EF4-FFF2-40B4-BE49-F238E27FC236}">
              <a16:creationId xmlns:a16="http://schemas.microsoft.com/office/drawing/2014/main" id="{00000000-0008-0000-1600-00005F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6" name="Text Box 55">
          <a:extLst>
            <a:ext uri="{FF2B5EF4-FFF2-40B4-BE49-F238E27FC236}">
              <a16:creationId xmlns:a16="http://schemas.microsoft.com/office/drawing/2014/main" id="{00000000-0008-0000-1600-000060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17</xdr:row>
      <xdr:rowOff>2070</xdr:rowOff>
    </xdr:from>
    <xdr:to>
      <xdr:col>2</xdr:col>
      <xdr:colOff>0</xdr:colOff>
      <xdr:row>17</xdr:row>
      <xdr:rowOff>2070</xdr:rowOff>
    </xdr:to>
    <xdr:sp macro="" textlink="">
      <xdr:nvSpPr>
        <xdr:cNvPr id="97" name="Text Box 56">
          <a:extLst>
            <a:ext uri="{FF2B5EF4-FFF2-40B4-BE49-F238E27FC236}">
              <a16:creationId xmlns:a16="http://schemas.microsoft.com/office/drawing/2014/main" id="{00000000-0008-0000-1600-000061000000}"/>
            </a:ext>
          </a:extLst>
        </xdr:cNvPr>
        <xdr:cNvSpPr txBox="1">
          <a:spLocks noChangeArrowheads="1"/>
        </xdr:cNvSpPr>
      </xdr:nvSpPr>
      <xdr:spPr bwMode="auto">
        <a:xfrm>
          <a:off x="3048000" y="80983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1600-000062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1600-000063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1600-000064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1600-000065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1600-000066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3" name="Text Box 38">
          <a:extLst>
            <a:ext uri="{FF2B5EF4-FFF2-40B4-BE49-F238E27FC236}">
              <a16:creationId xmlns:a16="http://schemas.microsoft.com/office/drawing/2014/main" id="{00000000-0008-0000-1600-000067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1600-000068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5" name="Text Box 52">
          <a:extLst>
            <a:ext uri="{FF2B5EF4-FFF2-40B4-BE49-F238E27FC236}">
              <a16:creationId xmlns:a16="http://schemas.microsoft.com/office/drawing/2014/main" id="{00000000-0008-0000-1600-000069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00000000-0008-0000-1600-00006A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7" name="Text Box 54">
          <a:extLst>
            <a:ext uri="{FF2B5EF4-FFF2-40B4-BE49-F238E27FC236}">
              <a16:creationId xmlns:a16="http://schemas.microsoft.com/office/drawing/2014/main" id="{00000000-0008-0000-1600-00006B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8" name="Text Box 55">
          <a:extLst>
            <a:ext uri="{FF2B5EF4-FFF2-40B4-BE49-F238E27FC236}">
              <a16:creationId xmlns:a16="http://schemas.microsoft.com/office/drawing/2014/main" id="{00000000-0008-0000-1600-00006C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  <xdr:twoCellAnchor>
    <xdr:from>
      <xdr:col>2</xdr:col>
      <xdr:colOff>0</xdr:colOff>
      <xdr:row>16</xdr:row>
      <xdr:rowOff>2070</xdr:rowOff>
    </xdr:from>
    <xdr:to>
      <xdr:col>2</xdr:col>
      <xdr:colOff>0</xdr:colOff>
      <xdr:row>16</xdr:row>
      <xdr:rowOff>2070</xdr:rowOff>
    </xdr:to>
    <xdr:sp macro="" textlink="">
      <xdr:nvSpPr>
        <xdr:cNvPr id="109" name="Text Box 56">
          <a:extLst>
            <a:ext uri="{FF2B5EF4-FFF2-40B4-BE49-F238E27FC236}">
              <a16:creationId xmlns:a16="http://schemas.microsoft.com/office/drawing/2014/main" id="{00000000-0008-0000-1600-00006D000000}"/>
            </a:ext>
          </a:extLst>
        </xdr:cNvPr>
        <xdr:cNvSpPr txBox="1">
          <a:spLocks noChangeArrowheads="1"/>
        </xdr:cNvSpPr>
      </xdr:nvSpPr>
      <xdr:spPr bwMode="auto">
        <a:xfrm>
          <a:off x="3048000" y="78887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Browallia New"/>
              <a:cs typeface="Browallia New"/>
            </a:rPr>
            <a:t>นิ้ว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Apainukool\&#3649;&#3615;&#3657;&#3617;&#3591;&#3634;&#3609;&#3629;&#3640;&#3650;&#3617;&#3591;&#3588;&#3660;&#3607;&#3634;&#3591;&#3621;&#3629;&#3604;(&#3623;&#3591;&#3648;&#3623;&#3637;&#3618;&#3609;&#3619;&#3634;&#3594;&#3614;&#3620;&#3585;&#3625;&#3660;-%20&#3609;&#3588;&#3619;&#3629;&#3636;&#3609;&#3607;&#3619;&#3660;)\rachaphruek_tunnel(BACKUP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27;&#3621;&#3633;&#3585;&#3648;&#3585;&#3603;&#3601;&#3660;&#3585;&#3634;&#3619;&#3588;&#3635;&#3609;&#3623;&#3603;&#3619;&#3634;&#3588;&#3634;&#3585;&#3621;&#3634;&#3591;%206%20&#3585;&#3614;%2050\1Input-Hydro51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TEMP\DI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INSTAL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CRC1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HKRM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DRP1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CRC1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SPILL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UL_RM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FTO1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esada_n\Application%20Data\Microsoft\Excel\02_BOQ_MW81-STA0+000-96+410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RDCR_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FTO1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HR1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HKDRP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PI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RDCR1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TR1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BRD2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CUL1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CRC2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27;&#3621;&#3633;&#3585;&#3648;&#3585;&#3603;&#3601;&#3660;&#3585;&#3634;&#3619;&#3588;&#3635;&#3609;&#3623;&#3603;&#3619;&#3634;&#3588;&#3634;&#3585;&#3621;&#3634;&#3591;%206%20&#3585;&#3614;%2050\&#3605;&#3657;&#3609;&#3649;&#3610;&#3610;&#3611;&#3619;&#3632;&#3617;&#3634;&#3603;&#3619;&#3634;&#3588;&#3634;&#3649;&#3627;&#3621;&#3656;&#3591;&#3609;&#3657;&#3635;%20&#3585;&#3618;%205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FTO_RM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UL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FTO1L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FTO2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/namvang/dfr/cr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DRP_R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-server\Department\&#3591;&#3634;&#3609;&#3607;&#3633;&#3657;&#3591;&#3627;&#3617;&#3604;\&#3591;&#3634;&#3609;&#3611;&#3619;&#3632;&#3617;&#3634;&#3603;&#3619;&#3634;&#3588;&#3634;&#3650;&#3588;&#3619;&#3591;&#3585;&#3634;&#3619;&#3605;&#3656;&#3634;&#3591;&#3654;\&#3650;&#3588;&#3591;&#3585;&#3634;&#3619;&#3648;&#3586;&#3639;&#3656;&#3629;&#3609;&#3585;&#3636;&#3656;&#3623;&#3588;&#3629;&#3627;&#3617;&#3634;\&#3591;&#3634;&#3609;&#3648;&#3627;&#3617;&#3634;&#3619;&#3623;&#3617;&#3585;&#3636;&#3656;&#3623;&#3588;&#3629;&#3627;&#3617;&#3634;\MSOffice\Excel\project41\extimate41\grang\chol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HR1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627;&#3621;&#3633;&#3585;&#3648;&#3585;&#3603;&#3601;&#3660;&#3585;&#3634;&#3619;&#3588;&#3635;&#3609;&#3623;&#3603;&#3619;&#3634;&#3588;&#3634;&#3585;&#3621;&#3634;&#3591;%206%20&#3585;&#3614;%2050\&#3588;&#3656;&#3634;&#3586;&#3609;&#3626;&#3656;&#3591;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71A\Ai\00TCEC\&#3591;&#3634;&#3609;&#3611;&#3637;53\&#3585;&#3619;&#3617;&#3607;&#3619;&#3633;&#3614;&#3618;&#3634;&#3585;&#3619;&#3609;&#3657;&#3635;\&#3586;&#3657;&#3629;&#3617;&#3641;&#3621;&#3585;&#3619;&#3617;&#3607;&#3619;&#3633;&#3614;&#3618;&#3634;&#3585;&#3619;&#3609;&#3657;&#3635;(&#3592;&#3634;&#3585;&#3648;&#3623;&#3611;&#3626;&#3635;&#3609;&#3633;&#3585;&#3614;&#3633;&#3602;&#3609;&#3634;&#3649;&#3627;&#3621;&#3656;&#3591;&#3609;&#3657;&#3635;)\Pro&#3611;&#3619;&#3632;&#3617;&#3634;&#3603;&#3619;&#3634;&#3588;&#3634;-HYDRO53\1Input-Hydro5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648;&#3621;&#3656;&#3617;&#3607;&#3637;&#3656;%204%20-%20BOQ_&#3626;&#3633;&#3597;&#3597;&#3634;1\6-Buildings\summary-build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L\FTO2L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Apainukool%20Addwork\(8)&#3649;&#3615;&#3657;&#3617;&#3591;&#3634;&#3609;&#3606;&#3609;&#3609;&#3648;&#3621;&#3637;&#3656;&#3618;&#3591;&#3648;&#3617;&#3639;&#3629;&#3591;(&#3612;&#3633;&#3591;&#3648;&#3617;&#3639;&#3629;&#3591;&#3619;&#3623;&#3617;),&#3629;&#3639;&#3656;&#3609;&#3654;\(2)&#3605;&#3633;&#3623;&#3629;&#3618;&#3656;&#3634;&#3591;&#3591;&#3634;&#3609;&#3605;&#3657;&#3609;&#3607;&#3640;&#3609;&#3591;&#3634;&#3609;&#3606;&#3609;&#3609;&#3612;&#3633;&#3591;&#3648;&#3617;&#3639;&#3629;&#3591;&#3619;&#3623;&#3617;\form_backup%23&#3591;&#3634;&#3609;&#3585;&#3656;&#3629;&#3626;&#3619;&#3657;&#3634;&#3591;,&#3611;&#3619;&#3633;&#3610;&#3611;&#3619;&#3640;&#3591;&#3607;&#3634;&#3591;&#3619;&#3606;&#3652;&#3615;&#3626;&#3634;&#3618;&#3648;&#3585;&#3656;&#3634;\Cost_&#3626;&#3617;&#3640;&#3607;&#3619;&#3611;&#3619;&#3634;&#3585;&#3634;&#3619;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-server\Department\&#3623;&#3636;&#3624;&#3623;&#3585;&#3619;&#3619;&#3617;\&#3607;&#3656;&#3634;&#3604;&#3656;&#3634;&#3609;\&#3619;&#3632;&#3610;&#3610;&#3626;&#3633;&#3597;&#3597;&#3634;3(final)\unitcost%20&#3626;&#3633;&#3597;&#3597;&#3634;3\BOQ&#3626;&#3633;&#3597;&#3597;&#3634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รายการแก้ไข"/>
      <sheetName val="INPUT"/>
      <sheetName val="สารบัญ"/>
      <sheetName val="กั้นหน้า"/>
      <sheetName val="ปร5"/>
      <sheetName val="ปร4"/>
      <sheetName val="ปร4.1"/>
      <sheetName val="หา FACTORF"/>
      <sheetName val="งานทั่วไป1"/>
      <sheetName val="ราคาต่อหน่วย2-9"/>
      <sheetName val="ราคาต่อหน่วย10"/>
      <sheetName val="ราคาต่อหน่วย11"/>
      <sheetName val="กราฟทำงาน"/>
      <sheetName val="Worktime"/>
      <sheetName val="ราคาวัสดุ"/>
      <sheetName val="OHCทาง"/>
      <sheetName val="OHCโครงสร้าง"/>
      <sheetName val="อัตราทำงาน"/>
      <sheetName val="ค่าขนส่ง(กรอก)"/>
      <sheetName val="ตารางขนส่ง(1)"/>
      <sheetName val="ตารางขนส่ง (2)"/>
      <sheetName val="ตารางFACTOR Fทาง"/>
      <sheetName val="ตารางFACTOR Fสะพาน"/>
      <sheetName val="เริ่มต้น"/>
      <sheetName val="บทที่1"/>
      <sheetName val="บทที่3"/>
      <sheetName val="บทที่3(2)"/>
      <sheetName val="จัดเครื่องจักรทาง"/>
      <sheetName val="อ้างอิง"/>
      <sheetName val="Bid_1"/>
      <sheetName val="Bid_2"/>
      <sheetName val="เปรียบเทียบราคาไฟฟ้า"/>
      <sheetName val="เอกสารสัมพันธ์"/>
      <sheetName val="ขั้นตอ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>
        <row r="4">
          <cell r="J4">
            <v>1.07</v>
          </cell>
        </row>
        <row r="12">
          <cell r="J12">
            <v>1.1327</v>
          </cell>
        </row>
        <row r="20">
          <cell r="J20">
            <v>1.1378999999999999</v>
          </cell>
        </row>
      </sheetData>
      <sheetData sheetId="9" refreshError="1"/>
      <sheetData sheetId="10">
        <row r="869">
          <cell r="Q869">
            <v>2376</v>
          </cell>
        </row>
        <row r="880">
          <cell r="Q880">
            <v>2311</v>
          </cell>
        </row>
        <row r="892">
          <cell r="Q892">
            <v>2290</v>
          </cell>
        </row>
        <row r="904">
          <cell r="Q904">
            <v>2276</v>
          </cell>
        </row>
        <row r="928">
          <cell r="Q928">
            <v>2047</v>
          </cell>
        </row>
        <row r="940">
          <cell r="Q940">
            <v>2050</v>
          </cell>
        </row>
        <row r="966">
          <cell r="Q966">
            <v>260</v>
          </cell>
        </row>
        <row r="980">
          <cell r="Q980">
            <v>234</v>
          </cell>
        </row>
        <row r="997">
          <cell r="Q997">
            <v>396</v>
          </cell>
        </row>
        <row r="1011">
          <cell r="Q1011">
            <v>975</v>
          </cell>
        </row>
        <row r="1025">
          <cell r="Q1025">
            <v>975</v>
          </cell>
        </row>
        <row r="1217">
          <cell r="Q1217">
            <v>24895</v>
          </cell>
        </row>
        <row r="1228">
          <cell r="Q1228">
            <v>24655</v>
          </cell>
        </row>
        <row r="1239">
          <cell r="Q1239">
            <v>25875</v>
          </cell>
        </row>
        <row r="2252">
          <cell r="Q2252">
            <v>9720</v>
          </cell>
        </row>
        <row r="2271">
          <cell r="Q2271">
            <v>11780</v>
          </cell>
        </row>
        <row r="2289">
          <cell r="Q2289">
            <v>12050</v>
          </cell>
        </row>
        <row r="2335">
          <cell r="Q2335">
            <v>404.6</v>
          </cell>
        </row>
        <row r="2341">
          <cell r="Q2341">
            <v>157.02505420000003</v>
          </cell>
        </row>
        <row r="2358">
          <cell r="Q2358">
            <v>21451</v>
          </cell>
        </row>
        <row r="2375">
          <cell r="Q2375">
            <v>63713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8">
          <cell r="D8" t="str">
            <v>ขนาดเบา</v>
          </cell>
          <cell r="F8" t="str">
            <v>ตร.ม.</v>
          </cell>
          <cell r="G8">
            <v>1.1100000000000001</v>
          </cell>
          <cell r="H8">
            <v>0.16</v>
          </cell>
          <cell r="I8">
            <v>0.2</v>
          </cell>
          <cell r="J8">
            <v>1.27</v>
          </cell>
        </row>
        <row r="9">
          <cell r="D9" t="str">
            <v>ขนาดกลาง</v>
          </cell>
          <cell r="F9" t="str">
            <v>ตร.ม.</v>
          </cell>
          <cell r="G9">
            <v>2.57</v>
          </cell>
          <cell r="H9">
            <v>0.46</v>
          </cell>
          <cell r="I9">
            <v>0.57999999999999996</v>
          </cell>
          <cell r="J9">
            <v>3.03</v>
          </cell>
        </row>
        <row r="10">
          <cell r="D10" t="str">
            <v>ขนาดหนัก</v>
          </cell>
          <cell r="F10" t="str">
            <v>ตร.ม.</v>
          </cell>
          <cell r="G10">
            <v>3.92</v>
          </cell>
          <cell r="H10">
            <v>0.66</v>
          </cell>
          <cell r="I10">
            <v>0.83</v>
          </cell>
          <cell r="J10">
            <v>4.58</v>
          </cell>
        </row>
      </sheetData>
      <sheetData sheetId="17" refreshError="1"/>
      <sheetData sheetId="18" refreshError="1"/>
      <sheetData sheetId="19">
        <row r="5">
          <cell r="C5">
            <v>1</v>
          </cell>
          <cell r="D5">
            <v>7.7</v>
          </cell>
          <cell r="F5">
            <v>5.5</v>
          </cell>
          <cell r="H5">
            <v>7.3</v>
          </cell>
          <cell r="J5">
            <v>5.21</v>
          </cell>
          <cell r="L5">
            <v>4.32</v>
          </cell>
          <cell r="N5">
            <v>3.09</v>
          </cell>
        </row>
        <row r="6">
          <cell r="C6">
            <v>2</v>
          </cell>
          <cell r="D6">
            <v>10.99</v>
          </cell>
          <cell r="F6">
            <v>7.85</v>
          </cell>
          <cell r="H6">
            <v>9.44</v>
          </cell>
          <cell r="J6">
            <v>6.74</v>
          </cell>
          <cell r="L6">
            <v>5.93</v>
          </cell>
          <cell r="N6">
            <v>4.24</v>
          </cell>
        </row>
        <row r="7">
          <cell r="C7">
            <v>3</v>
          </cell>
          <cell r="D7">
            <v>12.74</v>
          </cell>
          <cell r="F7">
            <v>9.1</v>
          </cell>
          <cell r="H7">
            <v>11.59</v>
          </cell>
          <cell r="J7">
            <v>8.2799999999999994</v>
          </cell>
          <cell r="L7">
            <v>7.53</v>
          </cell>
          <cell r="N7">
            <v>5.38</v>
          </cell>
        </row>
        <row r="8">
          <cell r="C8">
            <v>4</v>
          </cell>
          <cell r="D8">
            <v>15.52</v>
          </cell>
          <cell r="F8">
            <v>11.09</v>
          </cell>
          <cell r="H8">
            <v>13.73</v>
          </cell>
          <cell r="J8">
            <v>9.81</v>
          </cell>
          <cell r="L8">
            <v>9.1300000000000008</v>
          </cell>
          <cell r="N8">
            <v>6.52</v>
          </cell>
        </row>
        <row r="9">
          <cell r="C9">
            <v>5</v>
          </cell>
          <cell r="D9">
            <v>18.3</v>
          </cell>
          <cell r="F9">
            <v>13.07</v>
          </cell>
          <cell r="H9">
            <v>15.88</v>
          </cell>
          <cell r="J9">
            <v>11.34</v>
          </cell>
          <cell r="L9">
            <v>10.74</v>
          </cell>
          <cell r="N9">
            <v>7.67</v>
          </cell>
        </row>
        <row r="10">
          <cell r="C10">
            <v>6</v>
          </cell>
          <cell r="D10">
            <v>21.08</v>
          </cell>
          <cell r="F10">
            <v>15.06</v>
          </cell>
          <cell r="H10">
            <v>18.02</v>
          </cell>
          <cell r="J10">
            <v>12.87</v>
          </cell>
          <cell r="L10">
            <v>12.34</v>
          </cell>
          <cell r="N10">
            <v>8.81</v>
          </cell>
        </row>
        <row r="11">
          <cell r="C11">
            <v>7</v>
          </cell>
          <cell r="D11">
            <v>23.85</v>
          </cell>
          <cell r="F11">
            <v>17.04</v>
          </cell>
          <cell r="H11">
            <v>20.170000000000002</v>
          </cell>
          <cell r="J11">
            <v>14.41</v>
          </cell>
          <cell r="L11">
            <v>13.95</v>
          </cell>
          <cell r="N11">
            <v>9.9600000000000009</v>
          </cell>
        </row>
        <row r="12">
          <cell r="C12">
            <v>8</v>
          </cell>
          <cell r="D12">
            <v>26.63</v>
          </cell>
          <cell r="F12">
            <v>19.02</v>
          </cell>
          <cell r="H12">
            <v>22.51</v>
          </cell>
          <cell r="J12">
            <v>16.079999999999998</v>
          </cell>
          <cell r="L12">
            <v>15.55</v>
          </cell>
          <cell r="N12">
            <v>11.11</v>
          </cell>
        </row>
        <row r="13">
          <cell r="C13">
            <v>9</v>
          </cell>
          <cell r="D13">
            <v>29.41</v>
          </cell>
          <cell r="F13">
            <v>21.01</v>
          </cell>
          <cell r="H13">
            <v>25.19</v>
          </cell>
          <cell r="J13">
            <v>17.989999999999998</v>
          </cell>
          <cell r="L13">
            <v>17.149999999999999</v>
          </cell>
          <cell r="N13">
            <v>12.25</v>
          </cell>
        </row>
        <row r="14">
          <cell r="C14">
            <v>10</v>
          </cell>
          <cell r="D14">
            <v>32.19</v>
          </cell>
          <cell r="F14">
            <v>22.99</v>
          </cell>
          <cell r="H14">
            <v>27.88</v>
          </cell>
          <cell r="J14">
            <v>19.91</v>
          </cell>
          <cell r="L14">
            <v>18.75</v>
          </cell>
          <cell r="N14">
            <v>13.39</v>
          </cell>
        </row>
        <row r="15">
          <cell r="C15">
            <v>11</v>
          </cell>
          <cell r="D15">
            <v>34.96</v>
          </cell>
          <cell r="F15">
            <v>24.97</v>
          </cell>
          <cell r="H15">
            <v>30.56</v>
          </cell>
          <cell r="J15">
            <v>21.83</v>
          </cell>
          <cell r="L15">
            <v>20.36</v>
          </cell>
          <cell r="N15">
            <v>14.54</v>
          </cell>
        </row>
        <row r="16">
          <cell r="C16">
            <v>12</v>
          </cell>
          <cell r="D16">
            <v>37.74</v>
          </cell>
          <cell r="F16">
            <v>26.96</v>
          </cell>
          <cell r="H16">
            <v>33.25</v>
          </cell>
          <cell r="J16">
            <v>23.75</v>
          </cell>
          <cell r="L16">
            <v>21.96</v>
          </cell>
          <cell r="N16">
            <v>15.69</v>
          </cell>
        </row>
        <row r="17">
          <cell r="C17">
            <v>13</v>
          </cell>
          <cell r="D17">
            <v>40.520000000000003</v>
          </cell>
          <cell r="F17">
            <v>28.94</v>
          </cell>
          <cell r="H17">
            <v>35.93</v>
          </cell>
          <cell r="J17">
            <v>25.66</v>
          </cell>
          <cell r="L17">
            <v>23.57</v>
          </cell>
          <cell r="N17">
            <v>16.84</v>
          </cell>
        </row>
        <row r="18">
          <cell r="C18">
            <v>14</v>
          </cell>
          <cell r="D18">
            <v>43.3</v>
          </cell>
          <cell r="F18">
            <v>30.93</v>
          </cell>
          <cell r="H18">
            <v>38.619999999999997</v>
          </cell>
          <cell r="J18">
            <v>27.59</v>
          </cell>
          <cell r="L18">
            <v>25.17</v>
          </cell>
          <cell r="N18">
            <v>17.98</v>
          </cell>
        </row>
        <row r="19">
          <cell r="C19">
            <v>15</v>
          </cell>
          <cell r="D19">
            <v>46.07</v>
          </cell>
          <cell r="F19">
            <v>32.909999999999997</v>
          </cell>
          <cell r="H19">
            <v>41.3</v>
          </cell>
          <cell r="J19">
            <v>29.5</v>
          </cell>
          <cell r="L19">
            <v>26.82</v>
          </cell>
          <cell r="N19">
            <v>19.16</v>
          </cell>
        </row>
        <row r="20">
          <cell r="C20">
            <v>16</v>
          </cell>
          <cell r="D20">
            <v>48.85</v>
          </cell>
          <cell r="F20">
            <v>34.89</v>
          </cell>
          <cell r="H20">
            <v>43.99</v>
          </cell>
          <cell r="J20">
            <v>31.42</v>
          </cell>
          <cell r="L20">
            <v>28.57</v>
          </cell>
          <cell r="N20">
            <v>20.41</v>
          </cell>
        </row>
        <row r="21">
          <cell r="C21">
            <v>17</v>
          </cell>
          <cell r="D21">
            <v>51.63</v>
          </cell>
          <cell r="F21">
            <v>36.880000000000003</v>
          </cell>
          <cell r="H21">
            <v>46.67</v>
          </cell>
          <cell r="J21">
            <v>33.340000000000003</v>
          </cell>
          <cell r="L21">
            <v>30.32</v>
          </cell>
          <cell r="N21">
            <v>21.66</v>
          </cell>
        </row>
        <row r="22">
          <cell r="C22">
            <v>18</v>
          </cell>
          <cell r="D22">
            <v>54.41</v>
          </cell>
          <cell r="F22">
            <v>38.86</v>
          </cell>
          <cell r="H22">
            <v>49.35</v>
          </cell>
          <cell r="J22">
            <v>35.25</v>
          </cell>
          <cell r="L22">
            <v>32.08</v>
          </cell>
          <cell r="N22">
            <v>22.91</v>
          </cell>
        </row>
        <row r="23">
          <cell r="C23">
            <v>19</v>
          </cell>
          <cell r="D23">
            <v>57.18</v>
          </cell>
          <cell r="F23">
            <v>40.840000000000003</v>
          </cell>
          <cell r="H23">
            <v>52.04</v>
          </cell>
          <cell r="J23">
            <v>37.17</v>
          </cell>
          <cell r="L23">
            <v>33.83</v>
          </cell>
          <cell r="N23">
            <v>24.16</v>
          </cell>
        </row>
        <row r="24">
          <cell r="C24">
            <v>20</v>
          </cell>
          <cell r="D24">
            <v>59.96</v>
          </cell>
          <cell r="F24">
            <v>42.83</v>
          </cell>
          <cell r="H24">
            <v>54.73</v>
          </cell>
          <cell r="J24">
            <v>39.090000000000003</v>
          </cell>
          <cell r="L24">
            <v>35.58</v>
          </cell>
          <cell r="N24">
            <v>25.41</v>
          </cell>
        </row>
        <row r="25">
          <cell r="C25">
            <v>21</v>
          </cell>
          <cell r="D25">
            <v>62.74</v>
          </cell>
          <cell r="F25">
            <v>44.81</v>
          </cell>
          <cell r="H25">
            <v>57.41</v>
          </cell>
          <cell r="J25">
            <v>41.01</v>
          </cell>
          <cell r="L25">
            <v>37.33</v>
          </cell>
          <cell r="N25">
            <v>26.66</v>
          </cell>
        </row>
        <row r="26">
          <cell r="C26">
            <v>22</v>
          </cell>
          <cell r="D26">
            <v>65.52</v>
          </cell>
          <cell r="F26">
            <v>46.8</v>
          </cell>
          <cell r="H26">
            <v>60.1</v>
          </cell>
          <cell r="J26">
            <v>42.93</v>
          </cell>
          <cell r="L26">
            <v>39.08</v>
          </cell>
          <cell r="N26">
            <v>27.91</v>
          </cell>
        </row>
        <row r="27">
          <cell r="C27">
            <v>23</v>
          </cell>
          <cell r="D27">
            <v>68.290000000000006</v>
          </cell>
          <cell r="F27">
            <v>48.78</v>
          </cell>
          <cell r="H27">
            <v>62.78</v>
          </cell>
          <cell r="J27">
            <v>44.84</v>
          </cell>
          <cell r="L27">
            <v>40.840000000000003</v>
          </cell>
          <cell r="N27">
            <v>29.17</v>
          </cell>
        </row>
        <row r="28">
          <cell r="C28">
            <v>24</v>
          </cell>
          <cell r="D28">
            <v>71.069999999999993</v>
          </cell>
          <cell r="F28">
            <v>50.76</v>
          </cell>
          <cell r="H28">
            <v>65.47</v>
          </cell>
          <cell r="J28">
            <v>46.76</v>
          </cell>
          <cell r="L28">
            <v>42.59</v>
          </cell>
          <cell r="N28">
            <v>30.42</v>
          </cell>
        </row>
        <row r="29">
          <cell r="C29">
            <v>25</v>
          </cell>
          <cell r="D29">
            <v>73.849999999999994</v>
          </cell>
          <cell r="F29">
            <v>52.75</v>
          </cell>
          <cell r="H29">
            <v>68.150000000000006</v>
          </cell>
          <cell r="J29">
            <v>48.68</v>
          </cell>
          <cell r="L29">
            <v>44.34</v>
          </cell>
          <cell r="N29">
            <v>31.67</v>
          </cell>
        </row>
        <row r="30">
          <cell r="C30">
            <v>26</v>
          </cell>
          <cell r="D30">
            <v>76.63</v>
          </cell>
          <cell r="F30">
            <v>54.74</v>
          </cell>
          <cell r="H30">
            <v>70.84</v>
          </cell>
          <cell r="J30">
            <v>50.6</v>
          </cell>
          <cell r="L30">
            <v>46.09</v>
          </cell>
          <cell r="N30">
            <v>32.92</v>
          </cell>
        </row>
        <row r="31">
          <cell r="C31">
            <v>27</v>
          </cell>
          <cell r="D31">
            <v>79.400000000000006</v>
          </cell>
          <cell r="F31">
            <v>56.71</v>
          </cell>
          <cell r="H31">
            <v>73.52</v>
          </cell>
          <cell r="J31">
            <v>52.51</v>
          </cell>
          <cell r="L31">
            <v>47.84</v>
          </cell>
          <cell r="N31">
            <v>34.17</v>
          </cell>
        </row>
        <row r="32">
          <cell r="C32">
            <v>28</v>
          </cell>
          <cell r="D32">
            <v>82.18</v>
          </cell>
          <cell r="F32">
            <v>58.7</v>
          </cell>
          <cell r="H32">
            <v>76.209999999999994</v>
          </cell>
          <cell r="J32">
            <v>54.44</v>
          </cell>
          <cell r="L32">
            <v>49.6</v>
          </cell>
          <cell r="N32">
            <v>35.43</v>
          </cell>
        </row>
        <row r="33">
          <cell r="C33">
            <v>29</v>
          </cell>
          <cell r="D33">
            <v>84.96</v>
          </cell>
          <cell r="F33">
            <v>60.69</v>
          </cell>
          <cell r="H33">
            <v>78.88</v>
          </cell>
          <cell r="J33">
            <v>56.34</v>
          </cell>
          <cell r="L33">
            <v>51.35</v>
          </cell>
          <cell r="N33">
            <v>36.68</v>
          </cell>
        </row>
        <row r="34">
          <cell r="C34">
            <v>30</v>
          </cell>
          <cell r="D34">
            <v>87.74</v>
          </cell>
          <cell r="F34">
            <v>62.67</v>
          </cell>
          <cell r="H34">
            <v>81.58</v>
          </cell>
          <cell r="J34">
            <v>58.27</v>
          </cell>
          <cell r="L34">
            <v>53.1</v>
          </cell>
          <cell r="N34">
            <v>37.93</v>
          </cell>
        </row>
        <row r="35">
          <cell r="C35">
            <v>31</v>
          </cell>
          <cell r="D35">
            <v>90.51</v>
          </cell>
          <cell r="F35">
            <v>64.650000000000006</v>
          </cell>
          <cell r="H35">
            <v>84.25</v>
          </cell>
          <cell r="J35">
            <v>60.18</v>
          </cell>
          <cell r="L35">
            <v>54.85</v>
          </cell>
          <cell r="N35">
            <v>39.18</v>
          </cell>
        </row>
        <row r="36">
          <cell r="C36">
            <v>32</v>
          </cell>
          <cell r="D36">
            <v>93.29</v>
          </cell>
          <cell r="F36">
            <v>66.64</v>
          </cell>
          <cell r="H36">
            <v>86.95</v>
          </cell>
          <cell r="J36">
            <v>62.11</v>
          </cell>
          <cell r="L36">
            <v>56.6</v>
          </cell>
          <cell r="N36">
            <v>40.43</v>
          </cell>
        </row>
        <row r="37">
          <cell r="C37">
            <v>33</v>
          </cell>
          <cell r="D37">
            <v>96.07</v>
          </cell>
          <cell r="F37">
            <v>68.62</v>
          </cell>
          <cell r="H37">
            <v>89.63</v>
          </cell>
          <cell r="J37">
            <v>64.02</v>
          </cell>
          <cell r="L37">
            <v>58.35</v>
          </cell>
          <cell r="N37">
            <v>41.68</v>
          </cell>
        </row>
        <row r="38">
          <cell r="C38">
            <v>34</v>
          </cell>
          <cell r="D38">
            <v>98.85</v>
          </cell>
          <cell r="F38">
            <v>70.61</v>
          </cell>
          <cell r="H38">
            <v>92.32</v>
          </cell>
          <cell r="J38">
            <v>65.94</v>
          </cell>
          <cell r="L38">
            <v>60.11</v>
          </cell>
          <cell r="N38">
            <v>42.94</v>
          </cell>
        </row>
        <row r="39">
          <cell r="C39">
            <v>35</v>
          </cell>
          <cell r="D39">
            <v>101.62</v>
          </cell>
          <cell r="F39">
            <v>72.59</v>
          </cell>
          <cell r="H39">
            <v>95</v>
          </cell>
          <cell r="J39">
            <v>67.86</v>
          </cell>
          <cell r="L39">
            <v>61.86</v>
          </cell>
          <cell r="N39">
            <v>44.19</v>
          </cell>
        </row>
        <row r="40">
          <cell r="C40">
            <v>36</v>
          </cell>
          <cell r="D40">
            <v>104.4</v>
          </cell>
          <cell r="F40">
            <v>74.569999999999993</v>
          </cell>
          <cell r="H40">
            <v>97.69</v>
          </cell>
          <cell r="J40">
            <v>69.78</v>
          </cell>
          <cell r="L40">
            <v>63.61</v>
          </cell>
          <cell r="N40">
            <v>45.44</v>
          </cell>
        </row>
        <row r="41">
          <cell r="C41">
            <v>37</v>
          </cell>
          <cell r="D41">
            <v>107.18</v>
          </cell>
          <cell r="F41">
            <v>76.56</v>
          </cell>
          <cell r="H41">
            <v>100.38</v>
          </cell>
          <cell r="J41">
            <v>71.7</v>
          </cell>
          <cell r="L41">
            <v>65.36</v>
          </cell>
          <cell r="N41">
            <v>46.69</v>
          </cell>
        </row>
        <row r="42">
          <cell r="C42">
            <v>38</v>
          </cell>
          <cell r="D42">
            <v>109.96</v>
          </cell>
          <cell r="F42">
            <v>78.540000000000006</v>
          </cell>
          <cell r="H42">
            <v>103.07</v>
          </cell>
          <cell r="J42">
            <v>73.62</v>
          </cell>
          <cell r="L42">
            <v>67.11</v>
          </cell>
          <cell r="N42">
            <v>47.94</v>
          </cell>
        </row>
        <row r="43">
          <cell r="C43">
            <v>39</v>
          </cell>
          <cell r="D43">
            <v>112.73</v>
          </cell>
          <cell r="F43">
            <v>80.52</v>
          </cell>
          <cell r="H43">
            <v>105.75</v>
          </cell>
          <cell r="J43">
            <v>75.540000000000006</v>
          </cell>
          <cell r="L43">
            <v>68.87</v>
          </cell>
          <cell r="N43">
            <v>49.19</v>
          </cell>
        </row>
        <row r="44">
          <cell r="C44">
            <v>40</v>
          </cell>
          <cell r="D44">
            <v>115.51</v>
          </cell>
          <cell r="F44">
            <v>82.51</v>
          </cell>
          <cell r="H44">
            <v>108.43</v>
          </cell>
          <cell r="J44">
            <v>77.45</v>
          </cell>
          <cell r="L44">
            <v>70.62</v>
          </cell>
          <cell r="N44">
            <v>50.44</v>
          </cell>
        </row>
        <row r="45">
          <cell r="C45">
            <v>41</v>
          </cell>
          <cell r="D45">
            <v>118.29</v>
          </cell>
          <cell r="F45">
            <v>84.49</v>
          </cell>
          <cell r="H45">
            <v>111.12</v>
          </cell>
          <cell r="J45">
            <v>79.37</v>
          </cell>
          <cell r="L45">
            <v>72.37</v>
          </cell>
          <cell r="N45">
            <v>51.69</v>
          </cell>
        </row>
        <row r="46">
          <cell r="C46">
            <v>42</v>
          </cell>
          <cell r="D46">
            <v>121.07</v>
          </cell>
          <cell r="F46">
            <v>86.48</v>
          </cell>
          <cell r="H46">
            <v>113.81</v>
          </cell>
          <cell r="J46">
            <v>81.290000000000006</v>
          </cell>
          <cell r="L46">
            <v>74.13</v>
          </cell>
          <cell r="N46">
            <v>52.95</v>
          </cell>
        </row>
        <row r="47">
          <cell r="C47">
            <v>43</v>
          </cell>
          <cell r="D47">
            <v>123.84</v>
          </cell>
          <cell r="F47">
            <v>88.46</v>
          </cell>
          <cell r="H47">
            <v>116.48</v>
          </cell>
          <cell r="J47">
            <v>83.2</v>
          </cell>
          <cell r="L47">
            <v>75.8</v>
          </cell>
          <cell r="N47">
            <v>54.14</v>
          </cell>
        </row>
        <row r="48">
          <cell r="C48">
            <v>44</v>
          </cell>
          <cell r="D48">
            <v>126.62</v>
          </cell>
          <cell r="F48">
            <v>90.44</v>
          </cell>
          <cell r="H48">
            <v>119.18</v>
          </cell>
          <cell r="J48">
            <v>85.13</v>
          </cell>
          <cell r="L48">
            <v>77.63</v>
          </cell>
          <cell r="N48">
            <v>55.45</v>
          </cell>
        </row>
        <row r="49">
          <cell r="C49">
            <v>45</v>
          </cell>
          <cell r="D49">
            <v>129.4</v>
          </cell>
          <cell r="F49">
            <v>92.43</v>
          </cell>
          <cell r="H49">
            <v>121.85</v>
          </cell>
          <cell r="J49">
            <v>87.04</v>
          </cell>
          <cell r="L49">
            <v>79.38</v>
          </cell>
          <cell r="N49">
            <v>56.7</v>
          </cell>
        </row>
        <row r="50">
          <cell r="C50">
            <v>46</v>
          </cell>
          <cell r="D50">
            <v>132.18</v>
          </cell>
          <cell r="F50">
            <v>94.41</v>
          </cell>
          <cell r="H50">
            <v>124.55</v>
          </cell>
          <cell r="J50">
            <v>88.96</v>
          </cell>
          <cell r="L50">
            <v>81.14</v>
          </cell>
          <cell r="N50">
            <v>57.96</v>
          </cell>
        </row>
        <row r="51">
          <cell r="C51">
            <v>47</v>
          </cell>
          <cell r="D51">
            <v>134.94999999999999</v>
          </cell>
          <cell r="F51">
            <v>96.39</v>
          </cell>
          <cell r="H51">
            <v>127.22</v>
          </cell>
          <cell r="J51">
            <v>90.87</v>
          </cell>
          <cell r="L51">
            <v>82.89</v>
          </cell>
          <cell r="N51">
            <v>59.21</v>
          </cell>
        </row>
        <row r="52">
          <cell r="C52">
            <v>48</v>
          </cell>
          <cell r="D52">
            <v>137.72999999999999</v>
          </cell>
          <cell r="F52">
            <v>98.38</v>
          </cell>
          <cell r="H52">
            <v>129.91</v>
          </cell>
          <cell r="J52">
            <v>92.79</v>
          </cell>
          <cell r="L52">
            <v>84.63</v>
          </cell>
          <cell r="N52">
            <v>60.45</v>
          </cell>
        </row>
        <row r="53">
          <cell r="C53">
            <v>49</v>
          </cell>
          <cell r="D53">
            <v>140.51</v>
          </cell>
          <cell r="F53">
            <v>100.36</v>
          </cell>
          <cell r="H53">
            <v>132.58000000000001</v>
          </cell>
          <cell r="J53">
            <v>94.7</v>
          </cell>
          <cell r="L53">
            <v>86.39</v>
          </cell>
          <cell r="N53">
            <v>61.71</v>
          </cell>
        </row>
        <row r="54">
          <cell r="C54">
            <v>50</v>
          </cell>
          <cell r="D54">
            <v>143.29</v>
          </cell>
          <cell r="F54">
            <v>102.35</v>
          </cell>
          <cell r="H54">
            <v>135.27000000000001</v>
          </cell>
          <cell r="J54">
            <v>96.62</v>
          </cell>
          <cell r="L54">
            <v>88.14</v>
          </cell>
          <cell r="N54">
            <v>62.96</v>
          </cell>
        </row>
        <row r="55">
          <cell r="C55">
            <v>51</v>
          </cell>
          <cell r="D55">
            <v>146.06</v>
          </cell>
          <cell r="F55">
            <v>104.33</v>
          </cell>
          <cell r="H55">
            <v>137.96</v>
          </cell>
          <cell r="J55">
            <v>98.54</v>
          </cell>
          <cell r="L55">
            <v>89.89</v>
          </cell>
          <cell r="N55">
            <v>64.209999999999994</v>
          </cell>
        </row>
        <row r="56">
          <cell r="C56">
            <v>52</v>
          </cell>
          <cell r="D56">
            <v>148.84</v>
          </cell>
          <cell r="F56">
            <v>106.31</v>
          </cell>
          <cell r="H56">
            <v>140.63999999999999</v>
          </cell>
          <cell r="J56">
            <v>100.46</v>
          </cell>
          <cell r="L56">
            <v>91.64</v>
          </cell>
          <cell r="N56">
            <v>65.459999999999994</v>
          </cell>
        </row>
        <row r="57">
          <cell r="C57">
            <v>53</v>
          </cell>
          <cell r="D57">
            <v>151.62</v>
          </cell>
          <cell r="F57">
            <v>108.3</v>
          </cell>
          <cell r="H57">
            <v>143.32</v>
          </cell>
          <cell r="J57">
            <v>102.37</v>
          </cell>
          <cell r="L57">
            <v>93.39</v>
          </cell>
          <cell r="N57">
            <v>66.709999999999994</v>
          </cell>
        </row>
        <row r="58">
          <cell r="C58">
            <v>54</v>
          </cell>
          <cell r="D58">
            <v>154.4</v>
          </cell>
          <cell r="F58">
            <v>110.29</v>
          </cell>
          <cell r="H58">
            <v>146.02000000000001</v>
          </cell>
          <cell r="J58">
            <v>104.3</v>
          </cell>
          <cell r="L58">
            <v>95.14</v>
          </cell>
          <cell r="N58">
            <v>67.959999999999994</v>
          </cell>
        </row>
        <row r="59">
          <cell r="C59">
            <v>55</v>
          </cell>
          <cell r="D59">
            <v>157.16999999999999</v>
          </cell>
          <cell r="F59">
            <v>112.26</v>
          </cell>
          <cell r="H59">
            <v>148.69</v>
          </cell>
          <cell r="J59">
            <v>106.21</v>
          </cell>
          <cell r="L59">
            <v>96.9</v>
          </cell>
          <cell r="N59">
            <v>69.209999999999994</v>
          </cell>
        </row>
        <row r="60">
          <cell r="C60">
            <v>56</v>
          </cell>
          <cell r="D60">
            <v>159.94999999999999</v>
          </cell>
          <cell r="F60">
            <v>114.25</v>
          </cell>
          <cell r="H60">
            <v>151.38</v>
          </cell>
          <cell r="J60">
            <v>108.13</v>
          </cell>
          <cell r="L60">
            <v>98.65</v>
          </cell>
          <cell r="N60">
            <v>70.459999999999994</v>
          </cell>
        </row>
        <row r="61">
          <cell r="C61">
            <v>57</v>
          </cell>
          <cell r="D61">
            <v>162.72999999999999</v>
          </cell>
          <cell r="F61">
            <v>116.24</v>
          </cell>
          <cell r="H61">
            <v>154.07</v>
          </cell>
          <cell r="J61">
            <v>110.05</v>
          </cell>
          <cell r="L61">
            <v>100.4</v>
          </cell>
          <cell r="N61">
            <v>71.709999999999994</v>
          </cell>
        </row>
        <row r="62">
          <cell r="C62">
            <v>58</v>
          </cell>
          <cell r="D62">
            <v>165.51</v>
          </cell>
          <cell r="F62">
            <v>118.22</v>
          </cell>
          <cell r="H62">
            <v>156.78</v>
          </cell>
          <cell r="J62">
            <v>111.99</v>
          </cell>
          <cell r="L62">
            <v>102.15</v>
          </cell>
          <cell r="N62">
            <v>72.959999999999994</v>
          </cell>
        </row>
        <row r="63">
          <cell r="C63">
            <v>59</v>
          </cell>
          <cell r="D63">
            <v>168.28</v>
          </cell>
          <cell r="F63">
            <v>120.2</v>
          </cell>
          <cell r="H63">
            <v>159.44999999999999</v>
          </cell>
          <cell r="J63">
            <v>113.89</v>
          </cell>
          <cell r="L63">
            <v>103.9</v>
          </cell>
          <cell r="N63">
            <v>74.209999999999994</v>
          </cell>
        </row>
        <row r="64">
          <cell r="C64">
            <v>60</v>
          </cell>
          <cell r="D64">
            <v>171.06</v>
          </cell>
          <cell r="F64">
            <v>122.19</v>
          </cell>
          <cell r="H64">
            <v>162.13</v>
          </cell>
          <cell r="J64">
            <v>115.81</v>
          </cell>
          <cell r="L64">
            <v>105.66</v>
          </cell>
          <cell r="N64">
            <v>75.47</v>
          </cell>
        </row>
        <row r="65">
          <cell r="C65">
            <v>61</v>
          </cell>
          <cell r="D65">
            <v>173.84</v>
          </cell>
          <cell r="F65">
            <v>124.17</v>
          </cell>
          <cell r="H65">
            <v>164.82</v>
          </cell>
          <cell r="J65">
            <v>117.73</v>
          </cell>
          <cell r="L65">
            <v>107.41</v>
          </cell>
          <cell r="N65">
            <v>76.72</v>
          </cell>
        </row>
        <row r="66">
          <cell r="C66">
            <v>62</v>
          </cell>
          <cell r="D66">
            <v>176.62</v>
          </cell>
          <cell r="F66">
            <v>126.16</v>
          </cell>
          <cell r="H66">
            <v>167.53</v>
          </cell>
          <cell r="J66">
            <v>119.66</v>
          </cell>
          <cell r="L66">
            <v>109.16</v>
          </cell>
          <cell r="N66">
            <v>77.97</v>
          </cell>
        </row>
        <row r="67">
          <cell r="C67">
            <v>63</v>
          </cell>
          <cell r="D67">
            <v>179.39</v>
          </cell>
          <cell r="F67">
            <v>128.13999999999999</v>
          </cell>
          <cell r="H67">
            <v>170.19</v>
          </cell>
          <cell r="J67">
            <v>121.56</v>
          </cell>
          <cell r="L67">
            <v>110.91</v>
          </cell>
          <cell r="N67">
            <v>79.22</v>
          </cell>
        </row>
        <row r="68">
          <cell r="C68">
            <v>64</v>
          </cell>
          <cell r="D68">
            <v>182.17</v>
          </cell>
          <cell r="F68">
            <v>130.12</v>
          </cell>
          <cell r="H68">
            <v>172.86</v>
          </cell>
          <cell r="J68">
            <v>123.47</v>
          </cell>
          <cell r="L68">
            <v>112.67</v>
          </cell>
          <cell r="N68">
            <v>80.48</v>
          </cell>
        </row>
        <row r="69">
          <cell r="C69">
            <v>65</v>
          </cell>
          <cell r="D69">
            <v>184.95</v>
          </cell>
          <cell r="F69">
            <v>132.11000000000001</v>
          </cell>
          <cell r="H69">
            <v>175.54</v>
          </cell>
          <cell r="J69">
            <v>125.39</v>
          </cell>
          <cell r="L69">
            <v>114.41</v>
          </cell>
          <cell r="N69">
            <v>81.72</v>
          </cell>
        </row>
        <row r="70">
          <cell r="C70">
            <v>66</v>
          </cell>
          <cell r="D70">
            <v>187.73</v>
          </cell>
          <cell r="F70">
            <v>134.09</v>
          </cell>
          <cell r="H70">
            <v>178.23</v>
          </cell>
          <cell r="J70">
            <v>127.31</v>
          </cell>
          <cell r="L70">
            <v>116.17</v>
          </cell>
          <cell r="N70">
            <v>82.98</v>
          </cell>
        </row>
        <row r="71">
          <cell r="C71">
            <v>67</v>
          </cell>
          <cell r="D71">
            <v>190.5</v>
          </cell>
          <cell r="F71">
            <v>136.07</v>
          </cell>
          <cell r="H71">
            <v>180.94</v>
          </cell>
          <cell r="J71">
            <v>129.24</v>
          </cell>
          <cell r="L71">
            <v>117.92</v>
          </cell>
          <cell r="N71">
            <v>84.23</v>
          </cell>
        </row>
        <row r="72">
          <cell r="C72">
            <v>68</v>
          </cell>
          <cell r="D72">
            <v>193.28</v>
          </cell>
          <cell r="F72">
            <v>138.06</v>
          </cell>
          <cell r="H72">
            <v>183.59</v>
          </cell>
          <cell r="J72">
            <v>131.13999999999999</v>
          </cell>
          <cell r="L72">
            <v>119.67</v>
          </cell>
          <cell r="N72">
            <v>85.48</v>
          </cell>
        </row>
        <row r="73">
          <cell r="C73">
            <v>69</v>
          </cell>
          <cell r="D73">
            <v>196.06</v>
          </cell>
          <cell r="F73">
            <v>140.04</v>
          </cell>
          <cell r="H73">
            <v>186.31</v>
          </cell>
          <cell r="J73">
            <v>133.08000000000001</v>
          </cell>
          <cell r="L73">
            <v>121.42</v>
          </cell>
          <cell r="N73">
            <v>86.73</v>
          </cell>
        </row>
        <row r="74">
          <cell r="C74">
            <v>70</v>
          </cell>
          <cell r="D74">
            <v>198.84</v>
          </cell>
          <cell r="F74">
            <v>142.03</v>
          </cell>
          <cell r="H74">
            <v>188.98</v>
          </cell>
          <cell r="J74">
            <v>134.99</v>
          </cell>
          <cell r="L74">
            <v>123.17</v>
          </cell>
          <cell r="N74">
            <v>87.98</v>
          </cell>
        </row>
        <row r="75">
          <cell r="C75">
            <v>71</v>
          </cell>
          <cell r="D75">
            <v>201.61</v>
          </cell>
          <cell r="F75">
            <v>144.01</v>
          </cell>
          <cell r="H75">
            <v>191.66</v>
          </cell>
          <cell r="J75">
            <v>136.9</v>
          </cell>
          <cell r="L75">
            <v>124.93</v>
          </cell>
          <cell r="N75">
            <v>89.24</v>
          </cell>
        </row>
        <row r="76">
          <cell r="C76">
            <v>72</v>
          </cell>
          <cell r="D76">
            <v>204.39</v>
          </cell>
          <cell r="F76">
            <v>145.99</v>
          </cell>
          <cell r="H76">
            <v>194.34</v>
          </cell>
          <cell r="J76">
            <v>138.81</v>
          </cell>
          <cell r="L76">
            <v>126.69</v>
          </cell>
          <cell r="N76">
            <v>90.49</v>
          </cell>
        </row>
        <row r="77">
          <cell r="C77">
            <v>73</v>
          </cell>
          <cell r="D77">
            <v>207.17</v>
          </cell>
          <cell r="F77">
            <v>147.97999999999999</v>
          </cell>
          <cell r="H77">
            <v>197.04</v>
          </cell>
          <cell r="J77">
            <v>140.74</v>
          </cell>
          <cell r="L77">
            <v>128.43</v>
          </cell>
          <cell r="N77">
            <v>91.74</v>
          </cell>
        </row>
        <row r="78">
          <cell r="C78">
            <v>74</v>
          </cell>
          <cell r="D78">
            <v>209.95</v>
          </cell>
          <cell r="F78">
            <v>149.96</v>
          </cell>
          <cell r="H78">
            <v>199.75</v>
          </cell>
          <cell r="J78">
            <v>142.68</v>
          </cell>
          <cell r="L78">
            <v>130.19999999999999</v>
          </cell>
          <cell r="N78">
            <v>93</v>
          </cell>
        </row>
        <row r="79">
          <cell r="C79">
            <v>75</v>
          </cell>
          <cell r="D79">
            <v>212.72</v>
          </cell>
          <cell r="F79">
            <v>151.94</v>
          </cell>
          <cell r="H79">
            <v>202.39</v>
          </cell>
          <cell r="J79">
            <v>144.56</v>
          </cell>
          <cell r="L79">
            <v>131.94</v>
          </cell>
          <cell r="N79">
            <v>94.24</v>
          </cell>
        </row>
        <row r="80">
          <cell r="C80">
            <v>76</v>
          </cell>
          <cell r="D80">
            <v>215.5</v>
          </cell>
          <cell r="F80">
            <v>153.93</v>
          </cell>
          <cell r="H80">
            <v>205.12</v>
          </cell>
          <cell r="J80">
            <v>146.51</v>
          </cell>
          <cell r="L80">
            <v>133.69</v>
          </cell>
          <cell r="N80">
            <v>95.49</v>
          </cell>
        </row>
        <row r="81">
          <cell r="C81">
            <v>77</v>
          </cell>
          <cell r="D81">
            <v>218.28</v>
          </cell>
          <cell r="F81">
            <v>155.91</v>
          </cell>
          <cell r="H81">
            <v>7.77</v>
          </cell>
          <cell r="J81">
            <v>5.55</v>
          </cell>
          <cell r="L81">
            <v>135.44</v>
          </cell>
          <cell r="N81">
            <v>96.74</v>
          </cell>
        </row>
        <row r="82">
          <cell r="C82">
            <v>78</v>
          </cell>
          <cell r="D82">
            <v>221.06</v>
          </cell>
          <cell r="F82">
            <v>157.9</v>
          </cell>
          <cell r="H82">
            <v>210.43</v>
          </cell>
          <cell r="J82">
            <v>150.31</v>
          </cell>
          <cell r="L82">
            <v>137.19</v>
          </cell>
          <cell r="N82">
            <v>97.99</v>
          </cell>
        </row>
        <row r="83">
          <cell r="C83">
            <v>79</v>
          </cell>
          <cell r="D83">
            <v>223.83</v>
          </cell>
          <cell r="F83">
            <v>159.88</v>
          </cell>
          <cell r="H83">
            <v>213.19</v>
          </cell>
          <cell r="J83">
            <v>152.28</v>
          </cell>
          <cell r="L83">
            <v>138.94999999999999</v>
          </cell>
          <cell r="N83">
            <v>99.25</v>
          </cell>
        </row>
        <row r="84">
          <cell r="C84">
            <v>80</v>
          </cell>
          <cell r="D84">
            <v>226.61</v>
          </cell>
          <cell r="F84">
            <v>161.86000000000001</v>
          </cell>
          <cell r="H84">
            <v>215.88</v>
          </cell>
          <cell r="J84">
            <v>154.19999999999999</v>
          </cell>
          <cell r="L84">
            <v>140.75</v>
          </cell>
          <cell r="N84">
            <v>100.54</v>
          </cell>
        </row>
        <row r="85">
          <cell r="C85">
            <v>81</v>
          </cell>
          <cell r="D85">
            <v>229.39</v>
          </cell>
          <cell r="F85">
            <v>163.85</v>
          </cell>
          <cell r="H85">
            <v>218.57</v>
          </cell>
          <cell r="J85">
            <v>156.12</v>
          </cell>
          <cell r="L85">
            <v>142.46</v>
          </cell>
          <cell r="N85">
            <v>101.76</v>
          </cell>
        </row>
        <row r="86">
          <cell r="C86">
            <v>82</v>
          </cell>
          <cell r="D86">
            <v>232.17</v>
          </cell>
          <cell r="F86">
            <v>165.84</v>
          </cell>
          <cell r="H86">
            <v>221.17</v>
          </cell>
          <cell r="J86">
            <v>157.97999999999999</v>
          </cell>
          <cell r="L86">
            <v>144.19999999999999</v>
          </cell>
          <cell r="N86">
            <v>103</v>
          </cell>
        </row>
        <row r="87">
          <cell r="C87">
            <v>83</v>
          </cell>
          <cell r="D87">
            <v>234.94</v>
          </cell>
          <cell r="F87">
            <v>167.81</v>
          </cell>
          <cell r="H87">
            <v>223.88</v>
          </cell>
          <cell r="J87">
            <v>159.91</v>
          </cell>
          <cell r="L87">
            <v>145.96</v>
          </cell>
          <cell r="N87">
            <v>104.26</v>
          </cell>
        </row>
        <row r="88">
          <cell r="C88">
            <v>84</v>
          </cell>
          <cell r="D88">
            <v>237.72</v>
          </cell>
          <cell r="F88">
            <v>169.8</v>
          </cell>
          <cell r="H88">
            <v>226.59</v>
          </cell>
          <cell r="J88">
            <v>161.85</v>
          </cell>
          <cell r="L88">
            <v>147.69999999999999</v>
          </cell>
          <cell r="N88">
            <v>105.5</v>
          </cell>
        </row>
        <row r="89">
          <cell r="C89">
            <v>85</v>
          </cell>
          <cell r="D89">
            <v>240.5</v>
          </cell>
          <cell r="F89">
            <v>171.79</v>
          </cell>
          <cell r="H89">
            <v>229.32</v>
          </cell>
          <cell r="J89">
            <v>163.80000000000001</v>
          </cell>
          <cell r="L89">
            <v>149.47</v>
          </cell>
          <cell r="N89">
            <v>106.76</v>
          </cell>
        </row>
        <row r="90">
          <cell r="C90">
            <v>86</v>
          </cell>
          <cell r="D90">
            <v>243.28</v>
          </cell>
          <cell r="F90">
            <v>173.77</v>
          </cell>
          <cell r="H90">
            <v>231.95</v>
          </cell>
          <cell r="J90">
            <v>165.68</v>
          </cell>
          <cell r="L90">
            <v>151.21</v>
          </cell>
          <cell r="N90">
            <v>108.01</v>
          </cell>
        </row>
        <row r="91">
          <cell r="C91">
            <v>87</v>
          </cell>
          <cell r="D91">
            <v>246.05</v>
          </cell>
          <cell r="F91">
            <v>175.75</v>
          </cell>
          <cell r="H91">
            <v>234.59</v>
          </cell>
          <cell r="J91">
            <v>167.56</v>
          </cell>
          <cell r="L91">
            <v>152.96</v>
          </cell>
          <cell r="N91">
            <v>109.26</v>
          </cell>
        </row>
        <row r="92">
          <cell r="C92">
            <v>88</v>
          </cell>
          <cell r="D92">
            <v>248.83</v>
          </cell>
          <cell r="F92">
            <v>177.74</v>
          </cell>
          <cell r="H92">
            <v>237.34</v>
          </cell>
          <cell r="J92">
            <v>169.53</v>
          </cell>
          <cell r="L92">
            <v>154.69999999999999</v>
          </cell>
          <cell r="N92">
            <v>110.5</v>
          </cell>
        </row>
        <row r="93">
          <cell r="C93">
            <v>89</v>
          </cell>
          <cell r="D93">
            <v>251.61</v>
          </cell>
          <cell r="F93">
            <v>179.72</v>
          </cell>
          <cell r="H93">
            <v>240</v>
          </cell>
          <cell r="J93">
            <v>171.43</v>
          </cell>
          <cell r="L93">
            <v>156.44999999999999</v>
          </cell>
          <cell r="N93">
            <v>111.75</v>
          </cell>
        </row>
        <row r="94">
          <cell r="C94">
            <v>90</v>
          </cell>
          <cell r="D94">
            <v>254.39</v>
          </cell>
          <cell r="F94">
            <v>181.71</v>
          </cell>
          <cell r="H94">
            <v>242.66</v>
          </cell>
          <cell r="J94">
            <v>173.33</v>
          </cell>
          <cell r="L94">
            <v>158.24</v>
          </cell>
          <cell r="N94">
            <v>113.03</v>
          </cell>
        </row>
        <row r="95">
          <cell r="C95">
            <v>91</v>
          </cell>
          <cell r="D95">
            <v>257.16000000000003</v>
          </cell>
          <cell r="F95">
            <v>183.69</v>
          </cell>
          <cell r="H95">
            <v>245.44</v>
          </cell>
          <cell r="J95">
            <v>175.31</v>
          </cell>
          <cell r="L95">
            <v>159.99</v>
          </cell>
          <cell r="N95">
            <v>114.28</v>
          </cell>
        </row>
        <row r="96">
          <cell r="C96">
            <v>92</v>
          </cell>
          <cell r="D96">
            <v>259.94</v>
          </cell>
          <cell r="F96">
            <v>185.67</v>
          </cell>
          <cell r="H96">
            <v>248.12</v>
          </cell>
          <cell r="J96">
            <v>177.23</v>
          </cell>
          <cell r="L96">
            <v>161.71</v>
          </cell>
          <cell r="N96">
            <v>115.51</v>
          </cell>
        </row>
        <row r="97">
          <cell r="C97">
            <v>93</v>
          </cell>
          <cell r="D97">
            <v>262.72000000000003</v>
          </cell>
          <cell r="F97">
            <v>187.66</v>
          </cell>
          <cell r="H97">
            <v>250.8</v>
          </cell>
          <cell r="J97">
            <v>179.14</v>
          </cell>
          <cell r="L97">
            <v>163.47</v>
          </cell>
          <cell r="N97">
            <v>116.76</v>
          </cell>
        </row>
        <row r="98">
          <cell r="C98">
            <v>94</v>
          </cell>
          <cell r="D98">
            <v>265.5</v>
          </cell>
          <cell r="F98">
            <v>189.64</v>
          </cell>
          <cell r="H98">
            <v>253.49</v>
          </cell>
          <cell r="J98">
            <v>181.06</v>
          </cell>
          <cell r="L98">
            <v>165.23</v>
          </cell>
          <cell r="N98">
            <v>118.02</v>
          </cell>
        </row>
        <row r="99">
          <cell r="C99">
            <v>95</v>
          </cell>
          <cell r="D99">
            <v>268.27</v>
          </cell>
          <cell r="F99">
            <v>191.62</v>
          </cell>
          <cell r="H99">
            <v>256.07</v>
          </cell>
          <cell r="J99">
            <v>182.91</v>
          </cell>
          <cell r="L99">
            <v>166.99</v>
          </cell>
          <cell r="N99">
            <v>119.28</v>
          </cell>
        </row>
        <row r="100">
          <cell r="C100">
            <v>96</v>
          </cell>
          <cell r="D100">
            <v>271.05</v>
          </cell>
          <cell r="F100">
            <v>193.61</v>
          </cell>
          <cell r="H100">
            <v>258.77</v>
          </cell>
          <cell r="J100">
            <v>184.84</v>
          </cell>
          <cell r="L100">
            <v>168.75</v>
          </cell>
          <cell r="N100">
            <v>120.54</v>
          </cell>
        </row>
        <row r="101">
          <cell r="C101">
            <v>97</v>
          </cell>
          <cell r="D101">
            <v>273.83</v>
          </cell>
          <cell r="F101">
            <v>195.59</v>
          </cell>
          <cell r="H101">
            <v>261.48</v>
          </cell>
          <cell r="J101">
            <v>186.77</v>
          </cell>
          <cell r="L101">
            <v>170.48</v>
          </cell>
          <cell r="N101">
            <v>121.77</v>
          </cell>
        </row>
        <row r="102">
          <cell r="C102">
            <v>98</v>
          </cell>
          <cell r="D102">
            <v>276.61</v>
          </cell>
          <cell r="F102">
            <v>197.58</v>
          </cell>
          <cell r="H102">
            <v>264.20999999999998</v>
          </cell>
          <cell r="J102">
            <v>188.72</v>
          </cell>
          <cell r="L102">
            <v>172.25</v>
          </cell>
          <cell r="N102">
            <v>123.04</v>
          </cell>
        </row>
        <row r="103">
          <cell r="C103">
            <v>99</v>
          </cell>
          <cell r="D103">
            <v>279.38</v>
          </cell>
          <cell r="F103">
            <v>199.56</v>
          </cell>
          <cell r="H103">
            <v>266.94</v>
          </cell>
          <cell r="J103">
            <v>190.67</v>
          </cell>
          <cell r="L103">
            <v>173.98</v>
          </cell>
          <cell r="N103">
            <v>124.27</v>
          </cell>
        </row>
        <row r="104">
          <cell r="C104">
            <v>100</v>
          </cell>
          <cell r="D104">
            <v>282.16000000000003</v>
          </cell>
          <cell r="F104">
            <v>201.54</v>
          </cell>
          <cell r="H104">
            <v>269.54000000000002</v>
          </cell>
          <cell r="J104">
            <v>192.53</v>
          </cell>
          <cell r="L104">
            <v>175.75</v>
          </cell>
          <cell r="N104">
            <v>125.54</v>
          </cell>
        </row>
        <row r="105">
          <cell r="C105">
            <v>101</v>
          </cell>
          <cell r="D105">
            <v>284.94</v>
          </cell>
          <cell r="F105">
            <v>203.53</v>
          </cell>
          <cell r="H105">
            <v>272.27999999999997</v>
          </cell>
          <cell r="J105">
            <v>194.49</v>
          </cell>
          <cell r="L105">
            <v>177.48</v>
          </cell>
          <cell r="N105">
            <v>126.77</v>
          </cell>
        </row>
        <row r="106">
          <cell r="C106">
            <v>102</v>
          </cell>
          <cell r="D106">
            <v>287.72000000000003</v>
          </cell>
          <cell r="F106">
            <v>205.51</v>
          </cell>
          <cell r="H106">
            <v>274.89</v>
          </cell>
          <cell r="J106">
            <v>196.35</v>
          </cell>
          <cell r="L106">
            <v>179.26</v>
          </cell>
          <cell r="N106">
            <v>128.04</v>
          </cell>
        </row>
        <row r="107">
          <cell r="C107">
            <v>103</v>
          </cell>
          <cell r="D107">
            <v>290.49</v>
          </cell>
          <cell r="F107">
            <v>207.49</v>
          </cell>
          <cell r="H107">
            <v>277.66000000000003</v>
          </cell>
          <cell r="J107">
            <v>198.33</v>
          </cell>
          <cell r="L107">
            <v>181</v>
          </cell>
          <cell r="N107">
            <v>129.29</v>
          </cell>
        </row>
        <row r="108">
          <cell r="C108">
            <v>104</v>
          </cell>
          <cell r="D108">
            <v>293.27</v>
          </cell>
          <cell r="F108">
            <v>209.48</v>
          </cell>
          <cell r="H108">
            <v>280.27999999999997</v>
          </cell>
          <cell r="J108">
            <v>200.2</v>
          </cell>
          <cell r="L108">
            <v>182.74</v>
          </cell>
          <cell r="N108">
            <v>130.53</v>
          </cell>
        </row>
        <row r="109">
          <cell r="C109">
            <v>105</v>
          </cell>
          <cell r="D109">
            <v>296.05</v>
          </cell>
          <cell r="F109">
            <v>211.46</v>
          </cell>
          <cell r="H109">
            <v>283.06</v>
          </cell>
          <cell r="J109">
            <v>202.19</v>
          </cell>
          <cell r="L109">
            <v>184.52</v>
          </cell>
          <cell r="N109">
            <v>131.80000000000001</v>
          </cell>
        </row>
        <row r="110">
          <cell r="C110">
            <v>106</v>
          </cell>
          <cell r="D110">
            <v>298.83</v>
          </cell>
          <cell r="F110">
            <v>213.45</v>
          </cell>
          <cell r="H110">
            <v>285.69</v>
          </cell>
          <cell r="J110">
            <v>204.06</v>
          </cell>
          <cell r="L110">
            <v>186.26</v>
          </cell>
          <cell r="N110">
            <v>133.04</v>
          </cell>
        </row>
        <row r="111">
          <cell r="C111">
            <v>107</v>
          </cell>
          <cell r="D111">
            <v>301.60000000000002</v>
          </cell>
          <cell r="F111">
            <v>215.43</v>
          </cell>
          <cell r="H111">
            <v>288.33</v>
          </cell>
          <cell r="J111">
            <v>205.95</v>
          </cell>
          <cell r="L111">
            <v>188.01</v>
          </cell>
          <cell r="N111">
            <v>134.29</v>
          </cell>
        </row>
        <row r="112">
          <cell r="C112">
            <v>108</v>
          </cell>
          <cell r="D112">
            <v>304.38</v>
          </cell>
          <cell r="F112">
            <v>217.41</v>
          </cell>
          <cell r="H112">
            <v>290.97000000000003</v>
          </cell>
          <cell r="J112">
            <v>207.84</v>
          </cell>
          <cell r="L112">
            <v>189.75</v>
          </cell>
          <cell r="N112">
            <v>135.54</v>
          </cell>
        </row>
        <row r="113">
          <cell r="C113">
            <v>109</v>
          </cell>
          <cell r="D113">
            <v>307.16000000000003</v>
          </cell>
          <cell r="F113">
            <v>219.4</v>
          </cell>
          <cell r="H113">
            <v>293.79000000000002</v>
          </cell>
          <cell r="J113">
            <v>209.85</v>
          </cell>
          <cell r="L113">
            <v>191.5</v>
          </cell>
          <cell r="N113">
            <v>136.79</v>
          </cell>
        </row>
        <row r="114">
          <cell r="C114">
            <v>110</v>
          </cell>
          <cell r="D114">
            <v>309.94</v>
          </cell>
          <cell r="F114">
            <v>221.39</v>
          </cell>
          <cell r="H114">
            <v>296.44</v>
          </cell>
          <cell r="J114">
            <v>211.74</v>
          </cell>
          <cell r="L114">
            <v>193.24</v>
          </cell>
          <cell r="N114">
            <v>138.03</v>
          </cell>
        </row>
        <row r="115">
          <cell r="C115">
            <v>111</v>
          </cell>
          <cell r="D115">
            <v>312.70999999999998</v>
          </cell>
          <cell r="F115">
            <v>223.36</v>
          </cell>
          <cell r="H115">
            <v>299.11</v>
          </cell>
          <cell r="J115">
            <v>213.65</v>
          </cell>
          <cell r="L115">
            <v>194.99</v>
          </cell>
          <cell r="N115">
            <v>139.28</v>
          </cell>
        </row>
        <row r="116">
          <cell r="C116">
            <v>112</v>
          </cell>
          <cell r="D116">
            <v>315.49</v>
          </cell>
          <cell r="F116">
            <v>225.35</v>
          </cell>
          <cell r="H116">
            <v>301.77999999999997</v>
          </cell>
          <cell r="J116">
            <v>215.56</v>
          </cell>
          <cell r="L116">
            <v>196.75</v>
          </cell>
          <cell r="N116">
            <v>140.54</v>
          </cell>
        </row>
        <row r="117">
          <cell r="C117">
            <v>113</v>
          </cell>
          <cell r="D117">
            <v>318.27</v>
          </cell>
          <cell r="F117">
            <v>227.34</v>
          </cell>
          <cell r="H117">
            <v>304.45</v>
          </cell>
          <cell r="J117">
            <v>217.46</v>
          </cell>
          <cell r="L117">
            <v>198.5</v>
          </cell>
          <cell r="N117">
            <v>141.79</v>
          </cell>
        </row>
        <row r="118">
          <cell r="C118">
            <v>114</v>
          </cell>
          <cell r="D118">
            <v>321.05</v>
          </cell>
          <cell r="F118">
            <v>229.32</v>
          </cell>
          <cell r="H118">
            <v>307.13</v>
          </cell>
          <cell r="J118">
            <v>219.38</v>
          </cell>
          <cell r="L118">
            <v>200.25</v>
          </cell>
          <cell r="N118">
            <v>143.04</v>
          </cell>
        </row>
        <row r="119">
          <cell r="C119">
            <v>115</v>
          </cell>
          <cell r="D119">
            <v>323.82</v>
          </cell>
          <cell r="F119">
            <v>231.3</v>
          </cell>
          <cell r="H119">
            <v>309.82</v>
          </cell>
          <cell r="J119">
            <v>221.3</v>
          </cell>
          <cell r="L119">
            <v>202.01</v>
          </cell>
          <cell r="N119">
            <v>144.29</v>
          </cell>
        </row>
        <row r="120">
          <cell r="C120">
            <v>116</v>
          </cell>
          <cell r="D120">
            <v>326.60000000000002</v>
          </cell>
          <cell r="F120">
            <v>233.29</v>
          </cell>
          <cell r="H120">
            <v>312.51</v>
          </cell>
          <cell r="J120">
            <v>223.22</v>
          </cell>
          <cell r="L120">
            <v>203.77</v>
          </cell>
          <cell r="N120">
            <v>145.55000000000001</v>
          </cell>
        </row>
        <row r="121">
          <cell r="C121">
            <v>117</v>
          </cell>
          <cell r="D121">
            <v>329.38</v>
          </cell>
          <cell r="F121">
            <v>235.27</v>
          </cell>
          <cell r="H121">
            <v>315.20999999999998</v>
          </cell>
          <cell r="J121">
            <v>225.15</v>
          </cell>
          <cell r="L121">
            <v>205.53</v>
          </cell>
          <cell r="N121">
            <v>146.81</v>
          </cell>
        </row>
        <row r="122">
          <cell r="C122">
            <v>118</v>
          </cell>
          <cell r="D122">
            <v>332.16</v>
          </cell>
          <cell r="F122">
            <v>237.26</v>
          </cell>
          <cell r="H122">
            <v>317.91000000000003</v>
          </cell>
          <cell r="J122">
            <v>227.08</v>
          </cell>
          <cell r="L122">
            <v>207.29</v>
          </cell>
          <cell r="N122">
            <v>148.06</v>
          </cell>
        </row>
        <row r="123">
          <cell r="C123">
            <v>119</v>
          </cell>
          <cell r="D123">
            <v>334.93</v>
          </cell>
          <cell r="F123">
            <v>239.24</v>
          </cell>
          <cell r="H123">
            <v>320.62</v>
          </cell>
          <cell r="J123">
            <v>229.01</v>
          </cell>
          <cell r="L123">
            <v>209.06</v>
          </cell>
          <cell r="N123">
            <v>149.33000000000001</v>
          </cell>
        </row>
        <row r="124">
          <cell r="C124">
            <v>120</v>
          </cell>
          <cell r="D124">
            <v>337.71</v>
          </cell>
          <cell r="F124">
            <v>241.22</v>
          </cell>
          <cell r="H124">
            <v>323.33999999999997</v>
          </cell>
          <cell r="J124">
            <v>230.96</v>
          </cell>
          <cell r="L124">
            <v>210.77</v>
          </cell>
          <cell r="N124">
            <v>150.55000000000001</v>
          </cell>
        </row>
        <row r="125">
          <cell r="C125">
            <v>121</v>
          </cell>
          <cell r="D125">
            <v>340.49</v>
          </cell>
          <cell r="F125">
            <v>243.21</v>
          </cell>
          <cell r="H125">
            <v>325.87</v>
          </cell>
          <cell r="J125">
            <v>232.76</v>
          </cell>
          <cell r="L125">
            <v>212.53</v>
          </cell>
          <cell r="N125">
            <v>151.81</v>
          </cell>
        </row>
        <row r="126">
          <cell r="C126">
            <v>122</v>
          </cell>
          <cell r="D126">
            <v>343.27</v>
          </cell>
          <cell r="F126">
            <v>245.19</v>
          </cell>
          <cell r="H126">
            <v>328.6</v>
          </cell>
          <cell r="J126">
            <v>234.71</v>
          </cell>
          <cell r="L126">
            <v>214.3</v>
          </cell>
          <cell r="N126">
            <v>153.07</v>
          </cell>
        </row>
        <row r="127">
          <cell r="C127">
            <v>123</v>
          </cell>
          <cell r="D127">
            <v>346.04</v>
          </cell>
          <cell r="F127">
            <v>247.17</v>
          </cell>
          <cell r="H127">
            <v>331.34</v>
          </cell>
          <cell r="J127">
            <v>236.67</v>
          </cell>
          <cell r="L127">
            <v>216.01</v>
          </cell>
          <cell r="N127">
            <v>154.29</v>
          </cell>
        </row>
        <row r="128">
          <cell r="C128">
            <v>124</v>
          </cell>
          <cell r="D128">
            <v>348.82</v>
          </cell>
          <cell r="F128">
            <v>249.16</v>
          </cell>
          <cell r="H128">
            <v>334.08</v>
          </cell>
          <cell r="J128">
            <v>238.63</v>
          </cell>
          <cell r="L128">
            <v>217.79</v>
          </cell>
          <cell r="N128">
            <v>155.56</v>
          </cell>
        </row>
        <row r="129">
          <cell r="C129">
            <v>125</v>
          </cell>
          <cell r="D129">
            <v>351.6</v>
          </cell>
          <cell r="F129">
            <v>251.14</v>
          </cell>
          <cell r="H129">
            <v>336.62</v>
          </cell>
          <cell r="J129">
            <v>240.44</v>
          </cell>
          <cell r="L129">
            <v>219.56</v>
          </cell>
          <cell r="N129">
            <v>156.83000000000001</v>
          </cell>
        </row>
        <row r="130">
          <cell r="C130">
            <v>126</v>
          </cell>
          <cell r="D130">
            <v>354.38</v>
          </cell>
          <cell r="F130">
            <v>253.13</v>
          </cell>
          <cell r="H130">
            <v>339.38</v>
          </cell>
          <cell r="J130">
            <v>242.41</v>
          </cell>
          <cell r="L130">
            <v>221.28</v>
          </cell>
          <cell r="N130">
            <v>158.06</v>
          </cell>
        </row>
        <row r="131">
          <cell r="C131">
            <v>127</v>
          </cell>
          <cell r="D131">
            <v>357.15</v>
          </cell>
          <cell r="F131">
            <v>255.11</v>
          </cell>
          <cell r="H131">
            <v>342.14</v>
          </cell>
          <cell r="J131">
            <v>244.39</v>
          </cell>
          <cell r="L131">
            <v>223.06</v>
          </cell>
          <cell r="N131">
            <v>159.33000000000001</v>
          </cell>
        </row>
        <row r="132">
          <cell r="C132">
            <v>128</v>
          </cell>
          <cell r="D132">
            <v>359.93</v>
          </cell>
          <cell r="F132">
            <v>257.08999999999997</v>
          </cell>
          <cell r="H132">
            <v>344.69</v>
          </cell>
          <cell r="J132">
            <v>246.21</v>
          </cell>
          <cell r="L132">
            <v>224.84</v>
          </cell>
          <cell r="N132">
            <v>160.6</v>
          </cell>
        </row>
        <row r="133">
          <cell r="C133">
            <v>129</v>
          </cell>
          <cell r="D133">
            <v>362.71</v>
          </cell>
          <cell r="F133">
            <v>259.08</v>
          </cell>
          <cell r="H133">
            <v>347.47</v>
          </cell>
          <cell r="J133">
            <v>248.19</v>
          </cell>
          <cell r="L133">
            <v>226.5</v>
          </cell>
          <cell r="N133">
            <v>161.79</v>
          </cell>
        </row>
        <row r="134">
          <cell r="C134">
            <v>130</v>
          </cell>
          <cell r="D134">
            <v>365.49</v>
          </cell>
          <cell r="F134">
            <v>261.06</v>
          </cell>
          <cell r="H134">
            <v>350.25</v>
          </cell>
          <cell r="J134">
            <v>250.18</v>
          </cell>
          <cell r="L134">
            <v>228.34</v>
          </cell>
          <cell r="N134">
            <v>163.1</v>
          </cell>
        </row>
        <row r="135">
          <cell r="C135">
            <v>131</v>
          </cell>
          <cell r="D135">
            <v>368.26</v>
          </cell>
          <cell r="F135">
            <v>263.04000000000002</v>
          </cell>
          <cell r="H135">
            <v>352.81</v>
          </cell>
          <cell r="J135">
            <v>252.01</v>
          </cell>
          <cell r="L135">
            <v>230.06</v>
          </cell>
          <cell r="N135">
            <v>164.33</v>
          </cell>
        </row>
        <row r="136">
          <cell r="C136">
            <v>132</v>
          </cell>
          <cell r="D136">
            <v>371.04</v>
          </cell>
          <cell r="F136">
            <v>265.02999999999997</v>
          </cell>
          <cell r="H136">
            <v>355.61</v>
          </cell>
          <cell r="J136">
            <v>254.01</v>
          </cell>
          <cell r="L136">
            <v>231.78</v>
          </cell>
          <cell r="N136">
            <v>165.56</v>
          </cell>
        </row>
        <row r="137">
          <cell r="C137">
            <v>133</v>
          </cell>
          <cell r="D137">
            <v>373.82</v>
          </cell>
          <cell r="F137">
            <v>267.01</v>
          </cell>
          <cell r="H137">
            <v>358.18</v>
          </cell>
          <cell r="J137">
            <v>255.84</v>
          </cell>
          <cell r="L137">
            <v>233.57</v>
          </cell>
          <cell r="N137">
            <v>166.84</v>
          </cell>
        </row>
        <row r="138">
          <cell r="C138">
            <v>134</v>
          </cell>
          <cell r="D138">
            <v>376.6</v>
          </cell>
          <cell r="F138">
            <v>269</v>
          </cell>
          <cell r="H138">
            <v>360.99</v>
          </cell>
          <cell r="J138">
            <v>257.85000000000002</v>
          </cell>
          <cell r="L138">
            <v>235.29</v>
          </cell>
          <cell r="N138">
            <v>168.06</v>
          </cell>
        </row>
        <row r="139">
          <cell r="C139">
            <v>135</v>
          </cell>
          <cell r="D139">
            <v>379.37</v>
          </cell>
          <cell r="F139">
            <v>270.98</v>
          </cell>
          <cell r="H139">
            <v>363.57</v>
          </cell>
          <cell r="J139">
            <v>259.69</v>
          </cell>
          <cell r="L139">
            <v>237.09</v>
          </cell>
          <cell r="N139">
            <v>169.35</v>
          </cell>
        </row>
        <row r="140">
          <cell r="C140">
            <v>136</v>
          </cell>
          <cell r="D140">
            <v>382.15</v>
          </cell>
          <cell r="F140">
            <v>272.95999999999998</v>
          </cell>
          <cell r="H140">
            <v>366.14</v>
          </cell>
          <cell r="J140">
            <v>261.52999999999997</v>
          </cell>
          <cell r="L140">
            <v>238.81</v>
          </cell>
          <cell r="N140">
            <v>170.58</v>
          </cell>
        </row>
        <row r="141">
          <cell r="C141">
            <v>137</v>
          </cell>
          <cell r="D141">
            <v>384.93</v>
          </cell>
          <cell r="F141">
            <v>274.95</v>
          </cell>
          <cell r="H141">
            <v>368.98</v>
          </cell>
          <cell r="J141">
            <v>263.56</v>
          </cell>
          <cell r="L141">
            <v>240.61</v>
          </cell>
          <cell r="N141">
            <v>171.86</v>
          </cell>
        </row>
        <row r="142">
          <cell r="C142">
            <v>138</v>
          </cell>
          <cell r="D142">
            <v>387.71</v>
          </cell>
          <cell r="F142">
            <v>276.94</v>
          </cell>
          <cell r="H142">
            <v>371.56</v>
          </cell>
          <cell r="J142">
            <v>265.39999999999998</v>
          </cell>
          <cell r="L142">
            <v>242.34</v>
          </cell>
          <cell r="N142">
            <v>173.1</v>
          </cell>
        </row>
        <row r="143">
          <cell r="C143">
            <v>139</v>
          </cell>
          <cell r="D143">
            <v>390.48</v>
          </cell>
          <cell r="F143">
            <v>278.91000000000003</v>
          </cell>
          <cell r="H143">
            <v>374.41</v>
          </cell>
          <cell r="J143">
            <v>267.44</v>
          </cell>
          <cell r="L143">
            <v>244.07</v>
          </cell>
          <cell r="N143">
            <v>174.34</v>
          </cell>
        </row>
        <row r="144">
          <cell r="C144">
            <v>140</v>
          </cell>
          <cell r="D144">
            <v>393.26</v>
          </cell>
          <cell r="F144">
            <v>280.89999999999998</v>
          </cell>
          <cell r="H144">
            <v>377</v>
          </cell>
          <cell r="J144">
            <v>269.29000000000002</v>
          </cell>
          <cell r="L144">
            <v>245.79</v>
          </cell>
          <cell r="N144">
            <v>175.56</v>
          </cell>
        </row>
        <row r="145">
          <cell r="C145">
            <v>141</v>
          </cell>
          <cell r="D145">
            <v>396.04</v>
          </cell>
          <cell r="F145">
            <v>282.89</v>
          </cell>
          <cell r="H145">
            <v>379.6</v>
          </cell>
          <cell r="J145">
            <v>271.14</v>
          </cell>
          <cell r="L145">
            <v>247.6</v>
          </cell>
          <cell r="N145">
            <v>176.86</v>
          </cell>
        </row>
        <row r="146">
          <cell r="C146">
            <v>142</v>
          </cell>
          <cell r="D146">
            <v>398.82</v>
          </cell>
          <cell r="F146">
            <v>284.87</v>
          </cell>
          <cell r="H146">
            <v>382.47</v>
          </cell>
          <cell r="J146">
            <v>273.19</v>
          </cell>
          <cell r="L146">
            <v>249.33</v>
          </cell>
          <cell r="N146">
            <v>178.09</v>
          </cell>
        </row>
        <row r="147">
          <cell r="C147">
            <v>143</v>
          </cell>
          <cell r="D147">
            <v>401.59</v>
          </cell>
          <cell r="F147">
            <v>286.85000000000002</v>
          </cell>
          <cell r="H147">
            <v>385.07</v>
          </cell>
          <cell r="J147">
            <v>275.05</v>
          </cell>
          <cell r="L147">
            <v>251.06</v>
          </cell>
          <cell r="N147">
            <v>179.33</v>
          </cell>
        </row>
        <row r="148">
          <cell r="C148">
            <v>144</v>
          </cell>
          <cell r="D148">
            <v>404.37</v>
          </cell>
          <cell r="F148">
            <v>288.83999999999997</v>
          </cell>
          <cell r="H148">
            <v>387.68</v>
          </cell>
          <cell r="J148">
            <v>276.91000000000003</v>
          </cell>
          <cell r="L148">
            <v>252.88</v>
          </cell>
          <cell r="N148">
            <v>180.63</v>
          </cell>
        </row>
        <row r="149">
          <cell r="C149">
            <v>145</v>
          </cell>
          <cell r="D149">
            <v>407.15</v>
          </cell>
          <cell r="F149">
            <v>290.82</v>
          </cell>
          <cell r="H149">
            <v>390.58</v>
          </cell>
          <cell r="J149">
            <v>278.99</v>
          </cell>
          <cell r="L149">
            <v>254.61</v>
          </cell>
          <cell r="N149">
            <v>181.86</v>
          </cell>
        </row>
        <row r="150">
          <cell r="C150">
            <v>146</v>
          </cell>
          <cell r="D150">
            <v>409.93</v>
          </cell>
          <cell r="F150">
            <v>292.81</v>
          </cell>
          <cell r="H150">
            <v>393.19</v>
          </cell>
          <cell r="J150">
            <v>280.85000000000002</v>
          </cell>
          <cell r="L150">
            <v>256.35000000000002</v>
          </cell>
          <cell r="N150">
            <v>183.11</v>
          </cell>
        </row>
        <row r="151">
          <cell r="C151">
            <v>147</v>
          </cell>
          <cell r="D151">
            <v>412.7</v>
          </cell>
          <cell r="F151">
            <v>294.79000000000002</v>
          </cell>
          <cell r="H151">
            <v>395.81</v>
          </cell>
          <cell r="J151">
            <v>282.72000000000003</v>
          </cell>
          <cell r="L151">
            <v>258.08</v>
          </cell>
          <cell r="N151">
            <v>184.34</v>
          </cell>
        </row>
        <row r="152">
          <cell r="C152">
            <v>148</v>
          </cell>
          <cell r="D152">
            <v>415.48</v>
          </cell>
          <cell r="F152">
            <v>296.77</v>
          </cell>
          <cell r="H152">
            <v>398.43</v>
          </cell>
          <cell r="J152">
            <v>284.58999999999997</v>
          </cell>
          <cell r="L152">
            <v>259.82</v>
          </cell>
          <cell r="N152">
            <v>185.59</v>
          </cell>
        </row>
        <row r="153">
          <cell r="C153">
            <v>149</v>
          </cell>
          <cell r="D153">
            <v>418.26</v>
          </cell>
          <cell r="F153">
            <v>298.76</v>
          </cell>
          <cell r="H153">
            <v>401.06</v>
          </cell>
          <cell r="J153">
            <v>286.47000000000003</v>
          </cell>
          <cell r="L153">
            <v>261.64999999999998</v>
          </cell>
          <cell r="N153">
            <v>186.89</v>
          </cell>
        </row>
        <row r="154">
          <cell r="C154">
            <v>150</v>
          </cell>
          <cell r="D154">
            <v>421.04</v>
          </cell>
          <cell r="F154">
            <v>300.74</v>
          </cell>
          <cell r="H154">
            <v>403.99</v>
          </cell>
          <cell r="J154">
            <v>288.56</v>
          </cell>
          <cell r="L154">
            <v>263.39</v>
          </cell>
          <cell r="N154">
            <v>188.14</v>
          </cell>
        </row>
        <row r="155">
          <cell r="C155">
            <v>151</v>
          </cell>
          <cell r="D155">
            <v>423.81</v>
          </cell>
          <cell r="F155">
            <v>302.72000000000003</v>
          </cell>
          <cell r="H155">
            <v>406.63</v>
          </cell>
          <cell r="J155">
            <v>290.45</v>
          </cell>
          <cell r="L155">
            <v>265.13</v>
          </cell>
          <cell r="N155">
            <v>189.38</v>
          </cell>
        </row>
        <row r="156">
          <cell r="C156">
            <v>152</v>
          </cell>
          <cell r="D156">
            <v>426.59</v>
          </cell>
          <cell r="F156">
            <v>304.70999999999998</v>
          </cell>
          <cell r="H156">
            <v>409.27</v>
          </cell>
          <cell r="J156">
            <v>292.33999999999997</v>
          </cell>
          <cell r="L156">
            <v>266.87</v>
          </cell>
          <cell r="N156">
            <v>190.62</v>
          </cell>
        </row>
        <row r="157">
          <cell r="C157">
            <v>153</v>
          </cell>
          <cell r="D157">
            <v>429.37</v>
          </cell>
          <cell r="F157">
            <v>306.69</v>
          </cell>
          <cell r="H157">
            <v>411.91</v>
          </cell>
          <cell r="J157">
            <v>294.22000000000003</v>
          </cell>
          <cell r="L157">
            <v>268.61</v>
          </cell>
          <cell r="N157">
            <v>191.86</v>
          </cell>
        </row>
        <row r="158">
          <cell r="C158">
            <v>154</v>
          </cell>
          <cell r="D158">
            <v>432.14</v>
          </cell>
          <cell r="F158">
            <v>308.67</v>
          </cell>
          <cell r="H158">
            <v>414.56</v>
          </cell>
          <cell r="J158">
            <v>296.11</v>
          </cell>
          <cell r="L158">
            <v>270.36</v>
          </cell>
          <cell r="N158">
            <v>193.11</v>
          </cell>
        </row>
        <row r="159">
          <cell r="C159">
            <v>155</v>
          </cell>
          <cell r="D159">
            <v>434.92</v>
          </cell>
          <cell r="F159">
            <v>310.66000000000003</v>
          </cell>
          <cell r="H159">
            <v>417.21</v>
          </cell>
          <cell r="J159">
            <v>298.01</v>
          </cell>
          <cell r="L159">
            <v>272.10000000000002</v>
          </cell>
          <cell r="N159">
            <v>194.36</v>
          </cell>
        </row>
        <row r="160">
          <cell r="C160">
            <v>156</v>
          </cell>
          <cell r="D160">
            <v>437.7</v>
          </cell>
          <cell r="F160">
            <v>312.64</v>
          </cell>
          <cell r="H160">
            <v>419.86</v>
          </cell>
          <cell r="J160">
            <v>299.89999999999998</v>
          </cell>
          <cell r="L160">
            <v>273.85000000000002</v>
          </cell>
          <cell r="N160">
            <v>195.61</v>
          </cell>
        </row>
        <row r="161">
          <cell r="C161">
            <v>157</v>
          </cell>
          <cell r="D161">
            <v>440.48</v>
          </cell>
          <cell r="F161">
            <v>314.63</v>
          </cell>
          <cell r="H161">
            <v>422.52</v>
          </cell>
          <cell r="J161">
            <v>301.8</v>
          </cell>
          <cell r="L161">
            <v>275.60000000000002</v>
          </cell>
          <cell r="N161">
            <v>196.86</v>
          </cell>
        </row>
        <row r="162">
          <cell r="C162">
            <v>158</v>
          </cell>
          <cell r="D162">
            <v>443.25</v>
          </cell>
          <cell r="F162">
            <v>316.61</v>
          </cell>
          <cell r="H162">
            <v>425.52</v>
          </cell>
          <cell r="J162">
            <v>303.94</v>
          </cell>
          <cell r="L162">
            <v>277.33999999999997</v>
          </cell>
          <cell r="N162">
            <v>198.1</v>
          </cell>
        </row>
        <row r="163">
          <cell r="C163">
            <v>159</v>
          </cell>
          <cell r="D163">
            <v>446.03</v>
          </cell>
          <cell r="F163">
            <v>318.58999999999997</v>
          </cell>
          <cell r="H163">
            <v>428.19</v>
          </cell>
          <cell r="J163">
            <v>305.85000000000002</v>
          </cell>
          <cell r="L163">
            <v>279.08999999999997</v>
          </cell>
          <cell r="N163">
            <v>199.35</v>
          </cell>
        </row>
        <row r="164">
          <cell r="C164">
            <v>160</v>
          </cell>
          <cell r="D164">
            <v>448.81</v>
          </cell>
          <cell r="F164">
            <v>320.58</v>
          </cell>
          <cell r="H164">
            <v>430.86</v>
          </cell>
          <cell r="J164">
            <v>307.76</v>
          </cell>
          <cell r="L164">
            <v>280.85000000000002</v>
          </cell>
          <cell r="N164">
            <v>200.61</v>
          </cell>
        </row>
        <row r="165">
          <cell r="C165">
            <v>161</v>
          </cell>
          <cell r="D165">
            <v>451.59</v>
          </cell>
          <cell r="F165">
            <v>322.56</v>
          </cell>
          <cell r="H165">
            <v>433.54</v>
          </cell>
          <cell r="J165">
            <v>309.67</v>
          </cell>
          <cell r="L165">
            <v>282.60000000000002</v>
          </cell>
          <cell r="N165">
            <v>201.86</v>
          </cell>
        </row>
        <row r="166">
          <cell r="C166">
            <v>162</v>
          </cell>
          <cell r="D166">
            <v>454.36</v>
          </cell>
          <cell r="F166">
            <v>324.54000000000002</v>
          </cell>
          <cell r="H166">
            <v>436.22</v>
          </cell>
          <cell r="J166">
            <v>311.58999999999997</v>
          </cell>
          <cell r="L166">
            <v>284.35000000000002</v>
          </cell>
          <cell r="N166">
            <v>203.11</v>
          </cell>
        </row>
        <row r="167">
          <cell r="C167">
            <v>163</v>
          </cell>
          <cell r="D167">
            <v>457.14</v>
          </cell>
          <cell r="F167">
            <v>326.52999999999997</v>
          </cell>
          <cell r="H167">
            <v>438.91</v>
          </cell>
          <cell r="J167">
            <v>313.51</v>
          </cell>
          <cell r="L167">
            <v>286.11</v>
          </cell>
          <cell r="N167">
            <v>204.36</v>
          </cell>
        </row>
        <row r="168">
          <cell r="C168">
            <v>164</v>
          </cell>
          <cell r="D168">
            <v>459.92</v>
          </cell>
          <cell r="F168">
            <v>328.51</v>
          </cell>
          <cell r="H168">
            <v>441.6</v>
          </cell>
          <cell r="J168">
            <v>315.43</v>
          </cell>
          <cell r="L168">
            <v>287.86</v>
          </cell>
          <cell r="N168">
            <v>205.61</v>
          </cell>
        </row>
        <row r="169">
          <cell r="C169">
            <v>165</v>
          </cell>
          <cell r="D169">
            <v>462.7</v>
          </cell>
          <cell r="F169">
            <v>330.5</v>
          </cell>
          <cell r="H169">
            <v>444.29</v>
          </cell>
          <cell r="J169">
            <v>317.35000000000002</v>
          </cell>
          <cell r="L169">
            <v>289.62</v>
          </cell>
          <cell r="N169">
            <v>206.87</v>
          </cell>
        </row>
        <row r="170">
          <cell r="C170">
            <v>166</v>
          </cell>
          <cell r="D170">
            <v>465.47</v>
          </cell>
          <cell r="F170">
            <v>332.48</v>
          </cell>
          <cell r="H170">
            <v>446.99</v>
          </cell>
          <cell r="J170">
            <v>319.27999999999997</v>
          </cell>
          <cell r="L170">
            <v>291.38</v>
          </cell>
          <cell r="N170">
            <v>208.13</v>
          </cell>
        </row>
        <row r="171">
          <cell r="C171">
            <v>167</v>
          </cell>
          <cell r="D171">
            <v>468.25</v>
          </cell>
          <cell r="F171">
            <v>334.46</v>
          </cell>
          <cell r="H171">
            <v>449.7</v>
          </cell>
          <cell r="J171">
            <v>321.20999999999998</v>
          </cell>
          <cell r="L171">
            <v>293.14</v>
          </cell>
          <cell r="N171">
            <v>209.39</v>
          </cell>
        </row>
        <row r="172">
          <cell r="C172">
            <v>168</v>
          </cell>
          <cell r="D172">
            <v>471.03</v>
          </cell>
          <cell r="F172">
            <v>336.45</v>
          </cell>
          <cell r="H172">
            <v>452.4</v>
          </cell>
          <cell r="J172">
            <v>323.14</v>
          </cell>
          <cell r="L172">
            <v>294.89999999999998</v>
          </cell>
          <cell r="N172">
            <v>210.64</v>
          </cell>
        </row>
        <row r="173">
          <cell r="C173">
            <v>169</v>
          </cell>
          <cell r="D173">
            <v>473.81</v>
          </cell>
          <cell r="F173">
            <v>338.44</v>
          </cell>
          <cell r="H173">
            <v>454.73</v>
          </cell>
          <cell r="J173">
            <v>324.81</v>
          </cell>
          <cell r="L173">
            <v>296.66000000000003</v>
          </cell>
          <cell r="N173">
            <v>211.9</v>
          </cell>
        </row>
        <row r="174">
          <cell r="C174">
            <v>170</v>
          </cell>
          <cell r="D174">
            <v>476.58</v>
          </cell>
          <cell r="F174">
            <v>340.41</v>
          </cell>
          <cell r="H174">
            <v>457.44</v>
          </cell>
          <cell r="J174">
            <v>326.74</v>
          </cell>
          <cell r="L174">
            <v>298.42</v>
          </cell>
          <cell r="N174">
            <v>213.16</v>
          </cell>
        </row>
        <row r="175">
          <cell r="C175">
            <v>171</v>
          </cell>
          <cell r="D175">
            <v>479.36</v>
          </cell>
          <cell r="F175">
            <v>342.4</v>
          </cell>
          <cell r="H175">
            <v>460.16</v>
          </cell>
          <cell r="J175">
            <v>328.69</v>
          </cell>
          <cell r="L175">
            <v>300.19</v>
          </cell>
          <cell r="N175">
            <v>214.42</v>
          </cell>
        </row>
        <row r="176">
          <cell r="C176">
            <v>172</v>
          </cell>
          <cell r="D176">
            <v>482.14</v>
          </cell>
          <cell r="F176">
            <v>344.39</v>
          </cell>
          <cell r="H176">
            <v>462.88</v>
          </cell>
          <cell r="J176">
            <v>330.63</v>
          </cell>
          <cell r="L176">
            <v>301.95999999999998</v>
          </cell>
          <cell r="N176">
            <v>215.69</v>
          </cell>
        </row>
        <row r="177">
          <cell r="C177">
            <v>173</v>
          </cell>
          <cell r="D177">
            <v>484.92</v>
          </cell>
          <cell r="F177">
            <v>346.37</v>
          </cell>
          <cell r="H177">
            <v>465.61</v>
          </cell>
          <cell r="J177">
            <v>332.58</v>
          </cell>
          <cell r="L177">
            <v>303.61</v>
          </cell>
          <cell r="N177">
            <v>216.86</v>
          </cell>
        </row>
        <row r="178">
          <cell r="C178">
            <v>174</v>
          </cell>
          <cell r="D178">
            <v>487.69</v>
          </cell>
          <cell r="F178">
            <v>348.35</v>
          </cell>
          <cell r="H178">
            <v>468.35</v>
          </cell>
          <cell r="J178">
            <v>334.54</v>
          </cell>
          <cell r="L178">
            <v>305.38</v>
          </cell>
          <cell r="N178">
            <v>218.13</v>
          </cell>
        </row>
        <row r="179">
          <cell r="C179">
            <v>175</v>
          </cell>
          <cell r="D179">
            <v>490.47</v>
          </cell>
          <cell r="F179">
            <v>350.34</v>
          </cell>
          <cell r="H179">
            <v>471.09</v>
          </cell>
          <cell r="J179">
            <v>336.49</v>
          </cell>
          <cell r="L179">
            <v>307.14999999999998</v>
          </cell>
          <cell r="N179">
            <v>219.39</v>
          </cell>
        </row>
        <row r="180">
          <cell r="C180">
            <v>176</v>
          </cell>
          <cell r="D180">
            <v>493.25</v>
          </cell>
          <cell r="F180">
            <v>352.32</v>
          </cell>
          <cell r="H180">
            <v>473.83</v>
          </cell>
          <cell r="J180">
            <v>338.45</v>
          </cell>
          <cell r="L180">
            <v>308.92</v>
          </cell>
          <cell r="N180">
            <v>220.66</v>
          </cell>
        </row>
        <row r="181">
          <cell r="C181">
            <v>177</v>
          </cell>
          <cell r="D181">
            <v>496.03</v>
          </cell>
          <cell r="F181">
            <v>354.31</v>
          </cell>
          <cell r="H181">
            <v>476.58</v>
          </cell>
          <cell r="J181">
            <v>340.41</v>
          </cell>
          <cell r="L181">
            <v>310.69</v>
          </cell>
          <cell r="N181">
            <v>221.92</v>
          </cell>
        </row>
        <row r="182">
          <cell r="C182">
            <v>178</v>
          </cell>
          <cell r="D182">
            <v>498.8</v>
          </cell>
          <cell r="F182">
            <v>356.29</v>
          </cell>
          <cell r="H182">
            <v>478.91</v>
          </cell>
          <cell r="J182">
            <v>342.08</v>
          </cell>
          <cell r="L182">
            <v>312.47000000000003</v>
          </cell>
          <cell r="N182">
            <v>223.19</v>
          </cell>
        </row>
        <row r="183">
          <cell r="C183">
            <v>179</v>
          </cell>
          <cell r="D183">
            <v>501.58</v>
          </cell>
          <cell r="F183">
            <v>358.27</v>
          </cell>
          <cell r="H183">
            <v>481.66</v>
          </cell>
          <cell r="J183">
            <v>344.04</v>
          </cell>
          <cell r="L183">
            <v>314.12</v>
          </cell>
          <cell r="N183">
            <v>224.37</v>
          </cell>
        </row>
        <row r="184">
          <cell r="C184">
            <v>180</v>
          </cell>
          <cell r="D184">
            <v>504.36</v>
          </cell>
          <cell r="F184">
            <v>360.26</v>
          </cell>
          <cell r="H184">
            <v>484.42</v>
          </cell>
          <cell r="J184">
            <v>346.01</v>
          </cell>
          <cell r="L184">
            <v>315.89999999999998</v>
          </cell>
          <cell r="N184">
            <v>225.64</v>
          </cell>
        </row>
        <row r="185">
          <cell r="C185">
            <v>181</v>
          </cell>
          <cell r="D185">
            <v>507.14</v>
          </cell>
          <cell r="F185">
            <v>362.24</v>
          </cell>
          <cell r="H185">
            <v>487.19</v>
          </cell>
          <cell r="J185">
            <v>347.99</v>
          </cell>
          <cell r="L185">
            <v>317.67</v>
          </cell>
          <cell r="N185">
            <v>226.91</v>
          </cell>
        </row>
        <row r="186">
          <cell r="C186">
            <v>182</v>
          </cell>
          <cell r="D186">
            <v>509.91</v>
          </cell>
          <cell r="F186">
            <v>364.22</v>
          </cell>
          <cell r="H186">
            <v>489.97</v>
          </cell>
          <cell r="J186">
            <v>349.98</v>
          </cell>
          <cell r="L186">
            <v>319.45</v>
          </cell>
          <cell r="N186">
            <v>228.18</v>
          </cell>
        </row>
        <row r="187">
          <cell r="C187">
            <v>183</v>
          </cell>
          <cell r="D187">
            <v>512.69000000000005</v>
          </cell>
          <cell r="F187">
            <v>366.21</v>
          </cell>
          <cell r="H187">
            <v>492.74</v>
          </cell>
          <cell r="J187">
            <v>351.96</v>
          </cell>
          <cell r="L187">
            <v>321.23</v>
          </cell>
          <cell r="N187">
            <v>229.45</v>
          </cell>
        </row>
        <row r="188">
          <cell r="C188">
            <v>184</v>
          </cell>
          <cell r="D188">
            <v>515.47</v>
          </cell>
          <cell r="F188">
            <v>368.19</v>
          </cell>
          <cell r="H188">
            <v>495.07</v>
          </cell>
          <cell r="J188">
            <v>353.62</v>
          </cell>
          <cell r="L188">
            <v>322.89</v>
          </cell>
          <cell r="N188">
            <v>230.64</v>
          </cell>
        </row>
        <row r="189">
          <cell r="C189">
            <v>185</v>
          </cell>
          <cell r="D189">
            <v>518.25</v>
          </cell>
          <cell r="F189">
            <v>370.18</v>
          </cell>
          <cell r="H189">
            <v>497.86</v>
          </cell>
          <cell r="J189">
            <v>355.61</v>
          </cell>
          <cell r="L189">
            <v>324.67</v>
          </cell>
          <cell r="N189">
            <v>231.91</v>
          </cell>
        </row>
        <row r="190">
          <cell r="C190">
            <v>186</v>
          </cell>
          <cell r="D190">
            <v>521.02</v>
          </cell>
          <cell r="F190">
            <v>372.16</v>
          </cell>
          <cell r="H190">
            <v>500.65</v>
          </cell>
          <cell r="J190">
            <v>357.61</v>
          </cell>
          <cell r="L190">
            <v>326.45999999999998</v>
          </cell>
          <cell r="N190">
            <v>233.19</v>
          </cell>
        </row>
        <row r="191">
          <cell r="C191">
            <v>187</v>
          </cell>
          <cell r="D191">
            <v>523.79999999999995</v>
          </cell>
          <cell r="F191">
            <v>374.14</v>
          </cell>
          <cell r="H191">
            <v>503.45</v>
          </cell>
          <cell r="J191">
            <v>359.61</v>
          </cell>
          <cell r="L191">
            <v>328.24</v>
          </cell>
          <cell r="N191">
            <v>234.46</v>
          </cell>
        </row>
        <row r="192">
          <cell r="C192">
            <v>188</v>
          </cell>
          <cell r="D192">
            <v>526.58000000000004</v>
          </cell>
          <cell r="F192">
            <v>376.13</v>
          </cell>
          <cell r="H192">
            <v>505.77</v>
          </cell>
          <cell r="J192">
            <v>361.26</v>
          </cell>
          <cell r="L192">
            <v>329.9</v>
          </cell>
          <cell r="N192">
            <v>235.64</v>
          </cell>
        </row>
        <row r="193">
          <cell r="C193">
            <v>189</v>
          </cell>
          <cell r="D193">
            <v>529.36</v>
          </cell>
          <cell r="F193">
            <v>378.11</v>
          </cell>
          <cell r="H193">
            <v>508.58</v>
          </cell>
          <cell r="J193">
            <v>363.27</v>
          </cell>
          <cell r="L193">
            <v>331.68</v>
          </cell>
          <cell r="N193">
            <v>236.91</v>
          </cell>
        </row>
        <row r="194">
          <cell r="C194">
            <v>190</v>
          </cell>
          <cell r="D194">
            <v>532.13</v>
          </cell>
          <cell r="F194">
            <v>380.09</v>
          </cell>
          <cell r="H194">
            <v>511.39</v>
          </cell>
          <cell r="J194">
            <v>365.28</v>
          </cell>
          <cell r="L194">
            <v>333.47</v>
          </cell>
          <cell r="N194">
            <v>238.19</v>
          </cell>
        </row>
        <row r="195">
          <cell r="C195">
            <v>191</v>
          </cell>
          <cell r="D195">
            <v>534.91</v>
          </cell>
          <cell r="F195">
            <v>382.08</v>
          </cell>
          <cell r="H195">
            <v>514.21</v>
          </cell>
          <cell r="J195">
            <v>367.29</v>
          </cell>
          <cell r="L195">
            <v>335.27</v>
          </cell>
          <cell r="N195">
            <v>239.48</v>
          </cell>
        </row>
        <row r="196">
          <cell r="C196">
            <v>192</v>
          </cell>
          <cell r="D196">
            <v>537.69000000000005</v>
          </cell>
          <cell r="F196">
            <v>384.06</v>
          </cell>
          <cell r="H196">
            <v>516.53</v>
          </cell>
          <cell r="J196">
            <v>368.95</v>
          </cell>
          <cell r="L196">
            <v>336.92</v>
          </cell>
          <cell r="N196">
            <v>240.66</v>
          </cell>
        </row>
        <row r="197">
          <cell r="C197">
            <v>193</v>
          </cell>
          <cell r="D197">
            <v>540.47</v>
          </cell>
          <cell r="F197">
            <v>386.05</v>
          </cell>
          <cell r="H197">
            <v>519.36</v>
          </cell>
          <cell r="J197">
            <v>370.97</v>
          </cell>
          <cell r="L197">
            <v>338.72</v>
          </cell>
          <cell r="N197">
            <v>241.94</v>
          </cell>
        </row>
        <row r="198">
          <cell r="C198">
            <v>194</v>
          </cell>
          <cell r="D198">
            <v>543.24</v>
          </cell>
          <cell r="F198">
            <v>388.03</v>
          </cell>
          <cell r="H198">
            <v>522.19000000000005</v>
          </cell>
          <cell r="J198">
            <v>372.99</v>
          </cell>
          <cell r="L198">
            <v>340.51</v>
          </cell>
          <cell r="N198">
            <v>243.22</v>
          </cell>
        </row>
        <row r="199">
          <cell r="C199">
            <v>195</v>
          </cell>
          <cell r="D199">
            <v>546.02</v>
          </cell>
          <cell r="F199">
            <v>390.01</v>
          </cell>
          <cell r="H199">
            <v>525.03</v>
          </cell>
          <cell r="J199">
            <v>375.02</v>
          </cell>
          <cell r="L199">
            <v>342.16</v>
          </cell>
          <cell r="N199">
            <v>244.4</v>
          </cell>
        </row>
        <row r="200">
          <cell r="C200">
            <v>196</v>
          </cell>
          <cell r="D200">
            <v>548.79999999999995</v>
          </cell>
          <cell r="F200">
            <v>392</v>
          </cell>
          <cell r="H200">
            <v>527.36</v>
          </cell>
          <cell r="J200">
            <v>376.69</v>
          </cell>
          <cell r="L200">
            <v>343.96</v>
          </cell>
          <cell r="N200">
            <v>245.69</v>
          </cell>
        </row>
        <row r="201">
          <cell r="C201">
            <v>197</v>
          </cell>
          <cell r="D201">
            <v>551.58000000000004</v>
          </cell>
          <cell r="F201">
            <v>393.99</v>
          </cell>
          <cell r="H201">
            <v>530.20000000000005</v>
          </cell>
          <cell r="J201">
            <v>378.71</v>
          </cell>
          <cell r="L201">
            <v>345.76</v>
          </cell>
          <cell r="N201">
            <v>246.97</v>
          </cell>
        </row>
        <row r="202">
          <cell r="C202">
            <v>198</v>
          </cell>
          <cell r="D202">
            <v>554.35</v>
          </cell>
          <cell r="F202">
            <v>395.96</v>
          </cell>
          <cell r="H202">
            <v>533.05999999999995</v>
          </cell>
          <cell r="J202">
            <v>380.76</v>
          </cell>
          <cell r="L202">
            <v>347.42</v>
          </cell>
          <cell r="N202">
            <v>248.16</v>
          </cell>
        </row>
        <row r="203">
          <cell r="C203">
            <v>199</v>
          </cell>
          <cell r="D203">
            <v>557.13</v>
          </cell>
          <cell r="F203">
            <v>397.95</v>
          </cell>
          <cell r="H203">
            <v>535.39</v>
          </cell>
          <cell r="J203">
            <v>382.42</v>
          </cell>
          <cell r="L203">
            <v>349.22</v>
          </cell>
          <cell r="N203">
            <v>249.44</v>
          </cell>
        </row>
        <row r="204">
          <cell r="C204">
            <v>200</v>
          </cell>
          <cell r="D204">
            <v>559.91</v>
          </cell>
          <cell r="F204">
            <v>399.94</v>
          </cell>
          <cell r="H204">
            <v>538.25</v>
          </cell>
          <cell r="J204">
            <v>384.46</v>
          </cell>
          <cell r="L204">
            <v>351.03</v>
          </cell>
          <cell r="N204">
            <v>250.74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Estimate"/>
      <sheetName val="InputCostMaterial"/>
      <sheetName val="Estimate"/>
      <sheetName val="PipeConc"/>
      <sheetName val="Concrete"/>
      <sheetName val="FactorF"/>
      <sheetName val="MachineB"/>
      <sheetName val="OutputTrans"/>
      <sheetName val="Transport"/>
      <sheetName val="FacTrans"/>
      <sheetName val="Toil23.5"/>
      <sheetName val="Toil24.5"/>
      <sheetName val="Toil25.5"/>
      <sheetName val="Toil26.5"/>
      <sheetName val="Toil27.5"/>
      <sheetName val="Toil28.5"/>
      <sheetName val="Toil29.5"/>
      <sheetName val="Toil30.5"/>
      <sheetName val="Toil31.5"/>
      <sheetName val="Toil32.5"/>
      <sheetName val="Toil33.5"/>
      <sheetName val="Toil34.5"/>
      <sheetName val="Toil35.5"/>
      <sheetName val="OutputSoilC"/>
      <sheetName val="ขยายตัว,ยุบ"/>
      <sheetName val="oil23.5"/>
      <sheetName val="oil24.5"/>
      <sheetName val="oil25.5"/>
      <sheetName val="oil26.5"/>
      <sheetName val="oil27.5"/>
      <sheetName val="oil28.5"/>
      <sheetName val="oil29.5"/>
      <sheetName val="oil30.5"/>
      <sheetName val="oil31.5"/>
      <sheetName val="oil32.5"/>
      <sheetName val="oil33.5"/>
      <sheetName val="oil34.5"/>
      <sheetName val="oil35.5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15.5</v>
          </cell>
          <cell r="C6">
            <v>104.35</v>
          </cell>
        </row>
        <row r="7">
          <cell r="B7">
            <v>16.5</v>
          </cell>
          <cell r="C7">
            <v>104.96</v>
          </cell>
        </row>
        <row r="8">
          <cell r="B8">
            <v>17.5</v>
          </cell>
          <cell r="C8">
            <v>105.58</v>
          </cell>
        </row>
        <row r="9">
          <cell r="B9">
            <v>18.5</v>
          </cell>
          <cell r="C9">
            <v>106.19</v>
          </cell>
        </row>
        <row r="10">
          <cell r="B10">
            <v>19.5</v>
          </cell>
          <cell r="C10">
            <v>106.81</v>
          </cell>
        </row>
        <row r="11">
          <cell r="B11">
            <v>20.5</v>
          </cell>
          <cell r="C11">
            <v>107.42</v>
          </cell>
        </row>
        <row r="12">
          <cell r="B12">
            <v>21.5</v>
          </cell>
          <cell r="C12">
            <v>108.04</v>
          </cell>
        </row>
        <row r="13">
          <cell r="B13">
            <v>22.5</v>
          </cell>
          <cell r="C13">
            <v>108.65</v>
          </cell>
        </row>
        <row r="14">
          <cell r="B14">
            <v>23.5</v>
          </cell>
          <cell r="C14">
            <v>109.27</v>
          </cell>
        </row>
        <row r="15">
          <cell r="B15">
            <v>24.5</v>
          </cell>
          <cell r="C15">
            <v>109.88</v>
          </cell>
        </row>
        <row r="16">
          <cell r="B16">
            <v>25.5</v>
          </cell>
          <cell r="C16">
            <v>110.5</v>
          </cell>
        </row>
        <row r="17">
          <cell r="B17">
            <v>26.5</v>
          </cell>
          <cell r="C17">
            <v>111.11</v>
          </cell>
        </row>
        <row r="18">
          <cell r="B18">
            <v>27.5</v>
          </cell>
          <cell r="C18">
            <v>111.73</v>
          </cell>
        </row>
        <row r="19">
          <cell r="B19">
            <v>28.5</v>
          </cell>
          <cell r="C19">
            <v>112.34</v>
          </cell>
        </row>
        <row r="20">
          <cell r="B20">
            <v>29.5</v>
          </cell>
          <cell r="C20">
            <v>112.96</v>
          </cell>
        </row>
        <row r="21">
          <cell r="B21">
            <v>30.5</v>
          </cell>
          <cell r="C21">
            <v>113.57</v>
          </cell>
        </row>
        <row r="22">
          <cell r="B22">
            <v>31.5</v>
          </cell>
          <cell r="C22">
            <v>114.19</v>
          </cell>
        </row>
        <row r="23">
          <cell r="B23">
            <v>32.5</v>
          </cell>
          <cell r="C23">
            <v>114.8</v>
          </cell>
        </row>
        <row r="24">
          <cell r="B24">
            <v>33.5</v>
          </cell>
          <cell r="C24">
            <v>115.42</v>
          </cell>
        </row>
        <row r="25">
          <cell r="B25">
            <v>34.5</v>
          </cell>
          <cell r="C25">
            <v>116.03</v>
          </cell>
        </row>
        <row r="26">
          <cell r="B26">
            <v>35.5</v>
          </cell>
          <cell r="C26">
            <v>116.65</v>
          </cell>
        </row>
        <row r="27">
          <cell r="B27">
            <v>36.5</v>
          </cell>
          <cell r="C27">
            <v>117.26</v>
          </cell>
        </row>
        <row r="28">
          <cell r="B28">
            <v>37.5</v>
          </cell>
          <cell r="C28">
            <v>117.88</v>
          </cell>
        </row>
        <row r="29">
          <cell r="B29">
            <v>38.5</v>
          </cell>
          <cell r="C29">
            <v>118.49</v>
          </cell>
        </row>
        <row r="30">
          <cell r="B30">
            <v>39.5</v>
          </cell>
          <cell r="C30">
            <v>119.11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TEST"/>
    </sheetNames>
    <definedNames>
      <definedName name="Button22_Click"/>
      <definedName name="Button3_Click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"/>
    </sheetNames>
    <definedNames>
      <definedName name="ChangeFarmTurnOutA"/>
      <definedName name="ChangeFTOB"/>
      <definedName name="okFtoa"/>
      <definedName name="okFtoB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1L"/>
    </sheetNames>
    <definedNames>
      <definedName name="[pro-chkrc].F_trial"/>
      <definedName name="[pro-chkrc].H_trial"/>
      <definedName name="check_ele7_8_ele3" refersTo="#REF!"/>
      <definedName name="ChkRdCr"/>
      <definedName name="data_chk_rd_cr"/>
      <definedName name="ProChkRdCr.DeleteDetailDesign"/>
      <definedName name="ProChkRdCr.GotoSheet"/>
      <definedName name="ProChkRdCr.Move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RMC"/>
    </sheetNames>
    <definedNames>
      <definedName name="CheckCal"/>
      <definedName name="DataCheck"/>
      <definedName name="DataInputOfDesign.ControlWorkingOfProgram"/>
      <definedName name="ProCheck.Control"/>
      <definedName name="ProCheck.DeleteDetailDesign"/>
      <definedName name="ProCheck.GotoSheet"/>
      <definedName name="ProCheck.Move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P1L"/>
    </sheetNames>
    <definedNames>
      <definedName name="ChkDrpCal"/>
      <definedName name="DataChkDrp"/>
      <definedName name="ProChkDrp.Control"/>
      <definedName name="ProChkDrp.DeleteDetailDesign"/>
      <definedName name="ProChkDrp.GotoSheet"/>
      <definedName name="ProChkDrp.Move"/>
    </defined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1R"/>
    </sheetNames>
    <definedNames>
      <definedName name="control"/>
      <definedName name="DataChkRdCr"/>
      <definedName name="H_trial" refersTo="#REF!"/>
      <definedName name="MainA"/>
      <definedName name="ProChkRdCr.ChkRdCr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LLX"/>
    </sheetNames>
    <definedNames>
      <definedName name="ControlWorkingOfProgram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_RM1"/>
    </sheetNames>
    <definedNames>
      <definedName name="Culvert"/>
      <definedName name="DataCulvert"/>
      <definedName name="ProCulvert.Control"/>
      <definedName name="ProCulvert.GotoSheet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End"/>
      <sheetName val="2+780"/>
      <sheetName val="2+760"/>
      <sheetName val="2+420"/>
      <sheetName val="2+400"/>
      <sheetName val="1+820"/>
      <sheetName val="1+800"/>
      <sheetName val="1+300"/>
      <sheetName val="1+280"/>
      <sheetName val="0+900"/>
      <sheetName val="0+880"/>
      <sheetName val="0+200"/>
      <sheetName val="0+180"/>
      <sheetName val="ProFto"/>
      <sheetName val="FtoA"/>
      <sheetName val="FtoB"/>
      <sheetName val="FtoDiaB"/>
      <sheetName val="FtoDiaA"/>
      <sheetName val="DataFto"/>
      <sheetName val="DetailFto"/>
      <sheetName val="fto_no"/>
      <sheetName val="no_fto"/>
    </sheetNames>
    <definedNames>
      <definedName name="data_fto" refersTo="#REF!" sheetId="22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ละเอียดโครงการ"/>
      <sheetName val="ปร5"/>
      <sheetName val="สารบัญ"/>
      <sheetName val="รายการทั้งหมด"/>
      <sheetName val="Summary"/>
      <sheetName val="รายการงานของโครงการ"/>
      <sheetName val="ปริมาณ Service road"/>
      <sheetName val="ปริมาณ Spur Road"/>
      <sheetName val="ปริมาณ Interchange"/>
      <sheetName val="ปริมาณ Overpass"/>
      <sheetName val="INTERCHANGE"/>
      <sheetName val="ปริมาณ Underpass"/>
      <sheetName val="ราคาต่อกม."/>
      <sheetName val="ข้อมูลเบื้องต้น"/>
      <sheetName val="1"/>
      <sheetName val="2"/>
      <sheetName val="3"/>
      <sheetName val="4"/>
      <sheetName val="5"/>
      <sheetName val="6"/>
      <sheetName val="6 (2)"/>
      <sheetName val="back up"/>
      <sheetName val="7.1"/>
      <sheetName val="7.2"/>
      <sheetName val="7.1 (FOR BPN)"/>
      <sheetName val="สรุปค่าขนส่ง"/>
      <sheetName val="ค่าขนส่ง-1"/>
      <sheetName val="ค่าดำเนินการ+ค่าเสื่อมราคา"/>
      <sheetName val="ตารางค่าขนส่ง"/>
      <sheetName val="ตาราง Factor F งานทาง"/>
      <sheetName val="ตาราง Factor F สะพาน_ท่อเหลี่ยม"/>
      <sheetName val="ตาราง Factor F อาคาร"/>
      <sheetName val="Factor F"/>
      <sheetName val="F ฝนตกชุก"/>
      <sheetName val="ข้อมูลวัสดุและค่าดำเนินการ"/>
      <sheetName val="concrete&amp;งานไม้แบบ"/>
      <sheetName val="ข้อมูลวัสดุค่าดำเนินการ"/>
      <sheetName val="ราคาวัสดุ"/>
      <sheetName val="ค่าแรงต่อหน่วย"/>
      <sheetName val="ค่าแรงต่อหน่วย(เดิม)"/>
      <sheetName val="ส่วนขยายและค่ายุบตัว"/>
      <sheetName val="UNIT COST (2)"/>
      <sheetName val="Factor F ฝนตกชุก"/>
      <sheetName val="การหาค่า factor F (2)"/>
      <sheetName val="backup ค่าของงานโครงสร้าง"/>
      <sheetName val="ค่าขนส่งทางทะเ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8">
          <cell r="J8">
            <v>22841.829999999998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End"/>
      <sheetName val="30+445.662"/>
      <sheetName val="23+141.715"/>
      <sheetName val="ProRoad"/>
      <sheetName val="DialogCal"/>
      <sheetName val="RoadA"/>
      <sheetName val="RoadB"/>
      <sheetName val="DetailA"/>
      <sheetName val="DetailB"/>
      <sheetName val="Data"/>
      <sheetName val="Control"/>
    </sheetNames>
    <definedNames>
      <definedName name="data_road" refersTo="#REF!" sheetId="11"/>
      <definedName name="move_data" refersTo="#REF!" sheetId="11"/>
      <definedName name="sequence_road" refersTo="#REF!" sheetId="1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1R"/>
    </sheetNames>
    <definedNames>
      <definedName name="DataFto"/>
      <definedName name="ProFto.Control"/>
      <definedName name="ProFto.DeleteSheet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1R"/>
    </sheetNames>
    <definedNames>
      <definedName name="DataHead"/>
      <definedName name="MoveDetail"/>
      <definedName name="ProHead.Control"/>
      <definedName name="ProHead.DeleteSheet"/>
    </defined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DRPX"/>
    </sheetNames>
    <definedNames>
      <definedName name="DataInputOfDesign.MainControl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"/>
    </sheetNames>
    <definedNames>
      <definedName name="DataPile"/>
      <definedName name="DeleteSheet"/>
      <definedName name="MoveData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CR1R"/>
    </sheetNames>
    <definedNames>
      <definedName name="DataRoad"/>
      <definedName name="MainForCallDialog"/>
      <definedName name="ProRoad.Control"/>
      <definedName name="ProRoad.DeleteSheet"/>
      <definedName name="ProRoad.MoveDetail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1R"/>
    </sheetNames>
    <definedNames>
      <definedName name="DataTail"/>
      <definedName name="ProTail.Control"/>
      <definedName name="ProTail.DeleteDetailDesign"/>
      <definedName name="ProTail.DeleteSheet"/>
      <definedName name="ProTail.GotoSheet"/>
      <definedName name="ProTail.Move"/>
      <definedName name="ProTail.MoveDetail"/>
      <definedName name="TailCal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D2R"/>
    </sheetNames>
    <definedNames>
      <definedName name="DataWalkBrid"/>
      <definedName name="ProWalkBridge.Control"/>
      <definedName name="ProWalkBridge.DeleteDetailDesign"/>
      <definedName name="ProWalkBridge.GotoSheet"/>
      <definedName name="ProWalkBridge.Move"/>
      <definedName name="sequence_walkbrid"/>
      <definedName name="WalkBridge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1R"/>
    </sheetNames>
    <definedNames>
      <definedName name="DeleteDetailDesign"/>
      <definedName name="GotoSheet"/>
      <definedName name="Move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2R"/>
    </sheetNames>
    <definedNames>
      <definedName name="F_trial"/>
      <definedName name="ProChkRdCr.Control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ฟอร์มวัสดุ"/>
      <sheetName val="ใบอนุมัติ"/>
      <sheetName val="สรุป"/>
      <sheetName val="รวม"/>
      <sheetName val="ราคากลาง"/>
      <sheetName val="InputEstimate"/>
      <sheetName val="Data_mate"/>
      <sheetName val="ราคาวัสดุ"/>
      <sheetName val="Estimate"/>
      <sheetName val="Pipe"/>
      <sheetName val="คอนกรีต_หินเรียง"/>
      <sheetName val="ค่าขนส่ง"/>
      <sheetName val="ดิน_ลูกรัง"/>
      <sheetName val="MachineB"/>
      <sheetName val="ระเบิดหิน"/>
      <sheetName val="บาน_เครื่องยก"/>
      <sheetName val="งานทาง"/>
      <sheetName val="สะพาน_ท่อเหลี่ยม"/>
      <sheetName val="อาค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9">
          <cell r="E19">
            <v>2398</v>
          </cell>
          <cell r="G19">
            <v>3156</v>
          </cell>
          <cell r="I19">
            <v>4513</v>
          </cell>
          <cell r="K19">
            <v>7600</v>
          </cell>
          <cell r="M19">
            <v>11161</v>
          </cell>
        </row>
        <row r="43">
          <cell r="E43">
            <v>0</v>
          </cell>
          <cell r="G43">
            <v>66900</v>
          </cell>
          <cell r="I43">
            <v>0</v>
          </cell>
          <cell r="K43">
            <v>0</v>
          </cell>
          <cell r="M43">
            <v>0</v>
          </cell>
        </row>
        <row r="67"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97">
          <cell r="E97">
            <v>11734</v>
          </cell>
          <cell r="G97">
            <v>0</v>
          </cell>
          <cell r="I97">
            <v>0</v>
          </cell>
          <cell r="K97">
            <v>0</v>
          </cell>
          <cell r="M97">
            <v>0</v>
          </cell>
        </row>
      </sheetData>
      <sheetData sheetId="16">
        <row r="7">
          <cell r="Q7">
            <v>1</v>
          </cell>
        </row>
        <row r="8">
          <cell r="Q8">
            <v>2</v>
          </cell>
          <cell r="R8" t="str">
            <v>นครพนม</v>
          </cell>
          <cell r="S8">
            <v>2.0972000000000213E-2</v>
          </cell>
        </row>
        <row r="9">
          <cell r="Q9">
            <v>3</v>
          </cell>
          <cell r="S9">
            <v>0</v>
          </cell>
        </row>
        <row r="10">
          <cell r="Q10">
            <v>4</v>
          </cell>
          <cell r="S10">
            <v>0</v>
          </cell>
          <cell r="U10">
            <v>1</v>
          </cell>
          <cell r="V10">
            <v>0</v>
          </cell>
          <cell r="W10">
            <v>1.3322464783333334</v>
          </cell>
          <cell r="X10">
            <v>1</v>
          </cell>
          <cell r="Z10">
            <v>1</v>
          </cell>
          <cell r="AA10">
            <v>0</v>
          </cell>
          <cell r="AB10">
            <v>2.0972000000000213E-2</v>
          </cell>
          <cell r="AC10">
            <v>4.1943999999999981E-2</v>
          </cell>
          <cell r="AD10">
            <v>1.3532184783333336</v>
          </cell>
          <cell r="AE10">
            <v>1.3741904783333334</v>
          </cell>
          <cell r="AF10">
            <v>1</v>
          </cell>
        </row>
        <row r="11">
          <cell r="Q11">
            <v>5</v>
          </cell>
          <cell r="R11" t="str">
            <v>หนองคาย</v>
          </cell>
          <cell r="S11">
            <v>2.0972000000000213E-2</v>
          </cell>
          <cell r="U11">
            <v>2</v>
          </cell>
          <cell r="V11">
            <v>5</v>
          </cell>
          <cell r="W11">
            <v>1.3322464783333334</v>
          </cell>
          <cell r="X11">
            <v>2</v>
          </cell>
          <cell r="Z11">
            <v>2</v>
          </cell>
          <cell r="AA11">
            <v>5</v>
          </cell>
          <cell r="AB11">
            <v>2.0972000000000213E-2</v>
          </cell>
          <cell r="AC11">
            <v>4.1943999999999981E-2</v>
          </cell>
          <cell r="AD11">
            <v>1.3532184783333336</v>
          </cell>
          <cell r="AE11">
            <v>1.3741904783333334</v>
          </cell>
          <cell r="AF11">
            <v>2</v>
          </cell>
        </row>
        <row r="12">
          <cell r="Q12">
            <v>6</v>
          </cell>
          <cell r="S12">
            <v>0</v>
          </cell>
          <cell r="U12">
            <v>3</v>
          </cell>
          <cell r="V12">
            <v>10</v>
          </cell>
          <cell r="W12">
            <v>1.2859539983333335</v>
          </cell>
          <cell r="X12">
            <v>3</v>
          </cell>
          <cell r="Z12">
            <v>3</v>
          </cell>
          <cell r="AA12">
            <v>10</v>
          </cell>
          <cell r="AB12">
            <v>2.2191800000000095E-2</v>
          </cell>
          <cell r="AC12">
            <v>4.4383599999999968E-2</v>
          </cell>
          <cell r="AD12">
            <v>1.3081457983333336</v>
          </cell>
          <cell r="AE12">
            <v>1.3303375983333334</v>
          </cell>
          <cell r="AF12">
            <v>3</v>
          </cell>
        </row>
        <row r="13">
          <cell r="Q13">
            <v>7</v>
          </cell>
          <cell r="S13">
            <v>0</v>
          </cell>
          <cell r="U13">
            <v>4</v>
          </cell>
          <cell r="V13">
            <v>20</v>
          </cell>
          <cell r="W13">
            <v>1.2390195183333335</v>
          </cell>
          <cell r="X13">
            <v>4</v>
          </cell>
          <cell r="Z13">
            <v>4</v>
          </cell>
          <cell r="AA13">
            <v>20</v>
          </cell>
          <cell r="AB13">
            <v>2.1453499999999792E-2</v>
          </cell>
          <cell r="AC13">
            <v>4.2907000000000028E-2</v>
          </cell>
          <cell r="AD13">
            <v>1.2604730183333333</v>
          </cell>
          <cell r="AE13">
            <v>1.2819265183333335</v>
          </cell>
          <cell r="AF13">
            <v>4</v>
          </cell>
        </row>
        <row r="14">
          <cell r="Q14">
            <v>8</v>
          </cell>
          <cell r="S14">
            <v>0</v>
          </cell>
          <cell r="U14">
            <v>5</v>
          </cell>
          <cell r="V14">
            <v>30</v>
          </cell>
          <cell r="W14">
            <v>1.2082291983333335</v>
          </cell>
          <cell r="X14">
            <v>5</v>
          </cell>
          <cell r="Z14">
            <v>5</v>
          </cell>
          <cell r="AA14">
            <v>30</v>
          </cell>
          <cell r="AB14">
            <v>1.887480000000008E-2</v>
          </cell>
          <cell r="AC14">
            <v>3.7749599999999939E-2</v>
          </cell>
          <cell r="AD14">
            <v>1.2271039983333336</v>
          </cell>
          <cell r="AE14">
            <v>1.2459787983333335</v>
          </cell>
          <cell r="AF14">
            <v>5</v>
          </cell>
        </row>
        <row r="15">
          <cell r="Q15">
            <v>9</v>
          </cell>
          <cell r="S15">
            <v>0</v>
          </cell>
          <cell r="U15">
            <v>6</v>
          </cell>
          <cell r="V15">
            <v>40</v>
          </cell>
          <cell r="W15">
            <v>1.2018805316666668</v>
          </cell>
          <cell r="X15">
            <v>6</v>
          </cell>
          <cell r="Z15">
            <v>6</v>
          </cell>
          <cell r="AA15">
            <v>40</v>
          </cell>
          <cell r="AB15">
            <v>2.0918500000000062E-2</v>
          </cell>
          <cell r="AC15">
            <v>4.1836999999999902E-2</v>
          </cell>
          <cell r="AD15">
            <v>1.2227990316666668</v>
          </cell>
          <cell r="AE15">
            <v>1.2437175316666667</v>
          </cell>
          <cell r="AF15">
            <v>6</v>
          </cell>
        </row>
        <row r="16">
          <cell r="Q16">
            <v>10</v>
          </cell>
          <cell r="U16">
            <v>7</v>
          </cell>
          <cell r="V16">
            <v>50</v>
          </cell>
          <cell r="W16">
            <v>1.1952231343333335</v>
          </cell>
          <cell r="X16">
            <v>7</v>
          </cell>
          <cell r="Z16">
            <v>7</v>
          </cell>
          <cell r="AA16">
            <v>50</v>
          </cell>
          <cell r="AB16">
            <v>2.1175299999999897E-2</v>
          </cell>
          <cell r="AC16">
            <v>4.2350599999999794E-2</v>
          </cell>
          <cell r="AD16">
            <v>1.2163984343333334</v>
          </cell>
          <cell r="AE16">
            <v>1.2375737343333333</v>
          </cell>
          <cell r="AF16">
            <v>7</v>
          </cell>
        </row>
        <row r="17">
          <cell r="Q17">
            <v>11</v>
          </cell>
          <cell r="U17">
            <v>8</v>
          </cell>
          <cell r="V17">
            <v>60</v>
          </cell>
          <cell r="W17">
            <v>1.1859860383333334</v>
          </cell>
          <cell r="X17">
            <v>8</v>
          </cell>
          <cell r="Z17">
            <v>8</v>
          </cell>
          <cell r="AA17">
            <v>60</v>
          </cell>
          <cell r="AB17">
            <v>2.0019699999999974E-2</v>
          </cell>
          <cell r="AC17">
            <v>4.0039399999999947E-2</v>
          </cell>
          <cell r="AD17">
            <v>1.2060057383333334</v>
          </cell>
          <cell r="AE17">
            <v>1.2260254383333333</v>
          </cell>
          <cell r="AF17">
            <v>8</v>
          </cell>
        </row>
        <row r="18">
          <cell r="Q18">
            <v>12</v>
          </cell>
          <cell r="U18">
            <v>9</v>
          </cell>
          <cell r="V18">
            <v>70</v>
          </cell>
          <cell r="W18">
            <v>1.1781659688095238</v>
          </cell>
          <cell r="X18">
            <v>9</v>
          </cell>
          <cell r="Z18">
            <v>9</v>
          </cell>
          <cell r="AA18">
            <v>70</v>
          </cell>
          <cell r="AB18">
            <v>2.0126700000000053E-2</v>
          </cell>
          <cell r="AC18">
            <v>4.0253399999999884E-2</v>
          </cell>
          <cell r="AD18">
            <v>1.1982926688095239</v>
          </cell>
          <cell r="AE18">
            <v>1.2184193688095237</v>
          </cell>
          <cell r="AF18">
            <v>9</v>
          </cell>
        </row>
        <row r="19">
          <cell r="Q19">
            <v>13</v>
          </cell>
          <cell r="U19">
            <v>10</v>
          </cell>
          <cell r="V19">
            <v>80</v>
          </cell>
          <cell r="W19">
            <v>1.1749803750000001</v>
          </cell>
          <cell r="X19">
            <v>10</v>
          </cell>
          <cell r="Z19">
            <v>10</v>
          </cell>
          <cell r="AA19">
            <v>80</v>
          </cell>
          <cell r="AB19">
            <v>2.0126700000000053E-2</v>
          </cell>
          <cell r="AC19">
            <v>4.0253400000000106E-2</v>
          </cell>
          <cell r="AD19">
            <v>1.1951070750000001</v>
          </cell>
          <cell r="AE19">
            <v>1.2152337750000002</v>
          </cell>
          <cell r="AF19">
            <v>10</v>
          </cell>
        </row>
        <row r="20">
          <cell r="Q20">
            <v>14</v>
          </cell>
          <cell r="U20">
            <v>11</v>
          </cell>
          <cell r="V20">
            <v>90</v>
          </cell>
          <cell r="W20">
            <v>1.1708971361111111</v>
          </cell>
          <cell r="X20">
            <v>11</v>
          </cell>
          <cell r="Z20">
            <v>11</v>
          </cell>
          <cell r="AA20">
            <v>90</v>
          </cell>
          <cell r="AB20">
            <v>1.955960000000001E-2</v>
          </cell>
          <cell r="AC20">
            <v>3.9119199999999799E-2</v>
          </cell>
          <cell r="AD20">
            <v>1.1904567361111111</v>
          </cell>
          <cell r="AE20">
            <v>1.2100163361111109</v>
          </cell>
          <cell r="AF20">
            <v>11</v>
          </cell>
        </row>
        <row r="21">
          <cell r="Q21">
            <v>15</v>
          </cell>
          <cell r="U21">
            <v>12</v>
          </cell>
          <cell r="V21">
            <v>100</v>
          </cell>
          <cell r="W21">
            <v>1.1676305450000002</v>
          </cell>
          <cell r="X21">
            <v>12</v>
          </cell>
          <cell r="Z21">
            <v>12</v>
          </cell>
          <cell r="AA21">
            <v>100</v>
          </cell>
          <cell r="AB21">
            <v>1.9099499999999825E-2</v>
          </cell>
          <cell r="AC21">
            <v>3.8199000000000094E-2</v>
          </cell>
          <cell r="AD21">
            <v>1.186730045</v>
          </cell>
          <cell r="AE21">
            <v>1.2058295450000003</v>
          </cell>
          <cell r="AF21">
            <v>12</v>
          </cell>
        </row>
        <row r="22">
          <cell r="Q22">
            <v>16</v>
          </cell>
          <cell r="U22">
            <v>13</v>
          </cell>
          <cell r="V22">
            <v>110</v>
          </cell>
          <cell r="W22">
            <v>1.1609085456060608</v>
          </cell>
          <cell r="X22">
            <v>13</v>
          </cell>
          <cell r="Z22">
            <v>13</v>
          </cell>
          <cell r="AA22">
            <v>110</v>
          </cell>
          <cell r="AB22">
            <v>1.9260000000000055E-2</v>
          </cell>
          <cell r="AC22">
            <v>3.8519999999999888E-2</v>
          </cell>
          <cell r="AD22">
            <v>1.1801685456060609</v>
          </cell>
          <cell r="AE22">
            <v>1.1994285456060607</v>
          </cell>
          <cell r="AF22">
            <v>13</v>
          </cell>
        </row>
        <row r="23">
          <cell r="Q23">
            <v>17</v>
          </cell>
          <cell r="U23">
            <v>14</v>
          </cell>
          <cell r="V23">
            <v>120</v>
          </cell>
          <cell r="W23">
            <v>1.1597592683333335</v>
          </cell>
          <cell r="X23">
            <v>14</v>
          </cell>
          <cell r="Z23">
            <v>14</v>
          </cell>
          <cell r="AA23">
            <v>120</v>
          </cell>
          <cell r="AB23">
            <v>1.9448319999999963E-2</v>
          </cell>
          <cell r="AC23">
            <v>3.8896639999999927E-2</v>
          </cell>
          <cell r="AD23">
            <v>1.1792075883333335</v>
          </cell>
          <cell r="AE23">
            <v>1.1986559083333335</v>
          </cell>
          <cell r="AF23">
            <v>14</v>
          </cell>
        </row>
        <row r="24">
          <cell r="Q24">
            <v>18</v>
          </cell>
          <cell r="U24">
            <v>15</v>
          </cell>
          <cell r="V24">
            <v>130</v>
          </cell>
          <cell r="W24">
            <v>1.1576862393589744</v>
          </cell>
          <cell r="X24">
            <v>15</v>
          </cell>
          <cell r="Z24">
            <v>15</v>
          </cell>
          <cell r="AA24">
            <v>130</v>
          </cell>
          <cell r="AB24">
            <v>1.9110200000000077E-2</v>
          </cell>
          <cell r="AC24">
            <v>3.8220400000000154E-2</v>
          </cell>
          <cell r="AD24">
            <v>1.1767964393589745</v>
          </cell>
          <cell r="AE24">
            <v>1.1959066393589746</v>
          </cell>
          <cell r="AF24">
            <v>15</v>
          </cell>
        </row>
        <row r="25">
          <cell r="Q25">
            <v>19</v>
          </cell>
          <cell r="U25">
            <v>16</v>
          </cell>
          <cell r="V25">
            <v>140</v>
          </cell>
          <cell r="W25">
            <v>1.1559093573809525</v>
          </cell>
          <cell r="X25">
            <v>16</v>
          </cell>
          <cell r="Z25">
            <v>16</v>
          </cell>
          <cell r="AA25">
            <v>140</v>
          </cell>
          <cell r="AB25">
            <v>1.886410000000005E-2</v>
          </cell>
          <cell r="AC25">
            <v>3.7728200000000101E-2</v>
          </cell>
          <cell r="AD25">
            <v>1.1747734573809525</v>
          </cell>
          <cell r="AE25">
            <v>1.1936375573809526</v>
          </cell>
          <cell r="AF25">
            <v>16</v>
          </cell>
        </row>
        <row r="26">
          <cell r="Q26">
            <v>20</v>
          </cell>
          <cell r="U26">
            <v>17</v>
          </cell>
          <cell r="V26">
            <v>150</v>
          </cell>
          <cell r="W26">
            <v>1.1543693930000001</v>
          </cell>
          <cell r="X26">
            <v>17</v>
          </cell>
          <cell r="Z26">
            <v>17</v>
          </cell>
          <cell r="AA26">
            <v>150</v>
          </cell>
          <cell r="AB26">
            <v>1.8618000000000023E-2</v>
          </cell>
          <cell r="AC26">
            <v>3.7236000000000047E-2</v>
          </cell>
          <cell r="AD26">
            <v>1.1729873930000001</v>
          </cell>
          <cell r="AE26">
            <v>1.1916053930000001</v>
          </cell>
          <cell r="AF26">
            <v>17</v>
          </cell>
        </row>
        <row r="27">
          <cell r="Q27">
            <v>21</v>
          </cell>
          <cell r="U27">
            <v>18</v>
          </cell>
          <cell r="V27">
            <v>160</v>
          </cell>
          <cell r="W27">
            <v>1.1541694991666667</v>
          </cell>
          <cell r="X27">
            <v>18</v>
          </cell>
          <cell r="Z27">
            <v>18</v>
          </cell>
          <cell r="AA27">
            <v>160</v>
          </cell>
          <cell r="AB27">
            <v>1.8592319999999996E-2</v>
          </cell>
          <cell r="AC27">
            <v>3.7184639999999991E-2</v>
          </cell>
          <cell r="AD27">
            <v>1.1727618191666667</v>
          </cell>
          <cell r="AE27">
            <v>1.1913541391666667</v>
          </cell>
          <cell r="AF27">
            <v>18</v>
          </cell>
        </row>
        <row r="28">
          <cell r="U28">
            <v>19</v>
          </cell>
          <cell r="V28">
            <v>170</v>
          </cell>
          <cell r="W28">
            <v>1.153231534019608</v>
          </cell>
          <cell r="X28">
            <v>19</v>
          </cell>
          <cell r="Z28">
            <v>19</v>
          </cell>
          <cell r="AA28">
            <v>170</v>
          </cell>
          <cell r="AB28">
            <v>1.8446799999999763E-2</v>
          </cell>
          <cell r="AC28">
            <v>3.6893599999999971E-2</v>
          </cell>
          <cell r="AD28">
            <v>1.1716783340196077</v>
          </cell>
          <cell r="AE28">
            <v>1.190125134019608</v>
          </cell>
          <cell r="AF28">
            <v>19</v>
          </cell>
        </row>
        <row r="29">
          <cell r="U29">
            <v>20</v>
          </cell>
          <cell r="V29">
            <v>180</v>
          </cell>
          <cell r="W29">
            <v>1.1521362316666668</v>
          </cell>
          <cell r="X29">
            <v>20</v>
          </cell>
          <cell r="Z29">
            <v>20</v>
          </cell>
          <cell r="AA29">
            <v>180</v>
          </cell>
          <cell r="AB29">
            <v>1.8264899999999917E-2</v>
          </cell>
          <cell r="AC29">
            <v>3.6529800000000057E-2</v>
          </cell>
          <cell r="AD29">
            <v>1.1704011316666667</v>
          </cell>
          <cell r="AE29">
            <v>1.1886660316666668</v>
          </cell>
          <cell r="AF29">
            <v>20</v>
          </cell>
        </row>
        <row r="30">
          <cell r="U30">
            <v>21</v>
          </cell>
          <cell r="V30">
            <v>190</v>
          </cell>
          <cell r="W30">
            <v>1.1466044818421053</v>
          </cell>
          <cell r="X30">
            <v>21</v>
          </cell>
          <cell r="Z30">
            <v>21</v>
          </cell>
          <cell r="AA30">
            <v>190</v>
          </cell>
          <cell r="AB30">
            <v>1.8553799999999843E-2</v>
          </cell>
          <cell r="AC30">
            <v>3.7107600000000129E-2</v>
          </cell>
          <cell r="AD30">
            <v>1.1651582818421051</v>
          </cell>
          <cell r="AE30">
            <v>1.1837120818421054</v>
          </cell>
          <cell r="AF30">
            <v>21</v>
          </cell>
        </row>
        <row r="31">
          <cell r="U31">
            <v>22</v>
          </cell>
          <cell r="V31">
            <v>200</v>
          </cell>
          <cell r="W31">
            <v>1.1456823840000001</v>
          </cell>
          <cell r="X31">
            <v>22</v>
          </cell>
          <cell r="Z31">
            <v>22</v>
          </cell>
          <cell r="AA31">
            <v>200</v>
          </cell>
          <cell r="AB31">
            <v>1.8414699999999895E-2</v>
          </cell>
          <cell r="AC31">
            <v>3.682939999999979E-2</v>
          </cell>
          <cell r="AD31">
            <v>1.164097084</v>
          </cell>
          <cell r="AE31">
            <v>1.1825117839999999</v>
          </cell>
          <cell r="AF31">
            <v>22</v>
          </cell>
        </row>
        <row r="32">
          <cell r="U32">
            <v>23</v>
          </cell>
          <cell r="V32">
            <v>210</v>
          </cell>
          <cell r="W32">
            <v>1.1448481050000001</v>
          </cell>
          <cell r="X32">
            <v>23</v>
          </cell>
          <cell r="Z32">
            <v>23</v>
          </cell>
          <cell r="AA32">
            <v>210</v>
          </cell>
          <cell r="AB32">
            <v>1.8275599999999947E-2</v>
          </cell>
          <cell r="AC32">
            <v>3.6551199999999895E-2</v>
          </cell>
          <cell r="AD32">
            <v>1.1631237050000001</v>
          </cell>
          <cell r="AE32">
            <v>1.181399305</v>
          </cell>
          <cell r="AF32">
            <v>23</v>
          </cell>
        </row>
        <row r="33">
          <cell r="U33">
            <v>24</v>
          </cell>
          <cell r="V33">
            <v>220</v>
          </cell>
          <cell r="W33">
            <v>1.1440896695454545</v>
          </cell>
          <cell r="X33">
            <v>24</v>
          </cell>
          <cell r="Z33">
            <v>24</v>
          </cell>
          <cell r="AA33">
            <v>220</v>
          </cell>
          <cell r="AB33">
            <v>1.814720000000003E-2</v>
          </cell>
          <cell r="AC33">
            <v>3.6294399999999838E-2</v>
          </cell>
          <cell r="AD33">
            <v>1.1622368695454546</v>
          </cell>
          <cell r="AE33">
            <v>1.1803840695454544</v>
          </cell>
          <cell r="AF33">
            <v>24</v>
          </cell>
        </row>
        <row r="34">
          <cell r="U34">
            <v>25</v>
          </cell>
          <cell r="V34">
            <v>230</v>
          </cell>
          <cell r="W34">
            <v>1.1433971850000002</v>
          </cell>
          <cell r="X34">
            <v>25</v>
          </cell>
          <cell r="Z34">
            <v>25</v>
          </cell>
          <cell r="AA34">
            <v>230</v>
          </cell>
          <cell r="AB34">
            <v>1.8029499999999921E-2</v>
          </cell>
          <cell r="AC34">
            <v>3.6059000000000063E-2</v>
          </cell>
          <cell r="AD34">
            <v>1.1614266850000001</v>
          </cell>
          <cell r="AE34">
            <v>1.1794561850000003</v>
          </cell>
          <cell r="AF34">
            <v>25</v>
          </cell>
        </row>
        <row r="35">
          <cell r="U35">
            <v>26</v>
          </cell>
          <cell r="V35">
            <v>240</v>
          </cell>
          <cell r="W35">
            <v>1.1427624075</v>
          </cell>
          <cell r="X35">
            <v>26</v>
          </cell>
          <cell r="Z35">
            <v>26</v>
          </cell>
          <cell r="AA35">
            <v>240</v>
          </cell>
          <cell r="AB35">
            <v>1.7933200000000094E-2</v>
          </cell>
          <cell r="AC35">
            <v>3.5866399999999965E-2</v>
          </cell>
          <cell r="AD35">
            <v>1.1606956075000001</v>
          </cell>
          <cell r="AE35">
            <v>1.1786288075</v>
          </cell>
          <cell r="AF35">
            <v>26</v>
          </cell>
        </row>
        <row r="36">
          <cell r="U36">
            <v>27</v>
          </cell>
          <cell r="V36">
            <v>250</v>
          </cell>
          <cell r="W36">
            <v>1.1421784122</v>
          </cell>
          <cell r="X36">
            <v>27</v>
          </cell>
          <cell r="Z36">
            <v>27</v>
          </cell>
          <cell r="AA36">
            <v>250</v>
          </cell>
          <cell r="AB36">
            <v>1.7847600000000075E-2</v>
          </cell>
          <cell r="AC36">
            <v>3.5695200000000149E-2</v>
          </cell>
          <cell r="AD36">
            <v>1.1600260122000001</v>
          </cell>
          <cell r="AE36">
            <v>1.1778736122000002</v>
          </cell>
          <cell r="AF36">
            <v>27</v>
          </cell>
        </row>
        <row r="37">
          <cell r="U37">
            <v>28</v>
          </cell>
          <cell r="V37">
            <v>260</v>
          </cell>
          <cell r="W37">
            <v>1.1416393396153846</v>
          </cell>
          <cell r="X37">
            <v>28</v>
          </cell>
          <cell r="Z37">
            <v>28</v>
          </cell>
          <cell r="AA37">
            <v>260</v>
          </cell>
          <cell r="AB37">
            <v>1.7762000000000056E-2</v>
          </cell>
          <cell r="AC37">
            <v>3.5523999999999889E-2</v>
          </cell>
          <cell r="AD37">
            <v>1.1594013396153846</v>
          </cell>
          <cell r="AE37">
            <v>1.1771633396153844</v>
          </cell>
          <cell r="AF37">
            <v>28</v>
          </cell>
        </row>
        <row r="38">
          <cell r="U38">
            <v>29</v>
          </cell>
          <cell r="V38">
            <v>270</v>
          </cell>
          <cell r="W38">
            <v>1.1411401983333336</v>
          </cell>
          <cell r="X38">
            <v>29</v>
          </cell>
          <cell r="Z38">
            <v>29</v>
          </cell>
          <cell r="AA38">
            <v>270</v>
          </cell>
          <cell r="AB38">
            <v>1.7687099999999845E-2</v>
          </cell>
          <cell r="AC38">
            <v>3.5374199999999911E-2</v>
          </cell>
          <cell r="AD38">
            <v>1.1588272983333334</v>
          </cell>
          <cell r="AE38">
            <v>1.1765143983333335</v>
          </cell>
          <cell r="AF38">
            <v>29</v>
          </cell>
        </row>
        <row r="39">
          <cell r="U39">
            <v>30</v>
          </cell>
          <cell r="V39">
            <v>280</v>
          </cell>
          <cell r="W39">
            <v>1.1406767099999999</v>
          </cell>
          <cell r="X39">
            <v>30</v>
          </cell>
          <cell r="Z39">
            <v>30</v>
          </cell>
          <cell r="AA39">
            <v>280</v>
          </cell>
          <cell r="AB39">
            <v>1.7612199999999856E-2</v>
          </cell>
          <cell r="AC39">
            <v>3.5224400000000156E-2</v>
          </cell>
          <cell r="AD39">
            <v>1.1582889099999998</v>
          </cell>
          <cell r="AE39">
            <v>1.1759011100000001</v>
          </cell>
          <cell r="AF39">
            <v>30</v>
          </cell>
        </row>
        <row r="40">
          <cell r="U40">
            <v>31</v>
          </cell>
          <cell r="V40">
            <v>290</v>
          </cell>
          <cell r="W40">
            <v>1.1402451863793106</v>
          </cell>
          <cell r="X40">
            <v>31</v>
          </cell>
          <cell r="Z40">
            <v>31</v>
          </cell>
          <cell r="AA40">
            <v>290</v>
          </cell>
          <cell r="AB40">
            <v>1.7537299999999867E-2</v>
          </cell>
          <cell r="AC40">
            <v>3.5074599999999956E-2</v>
          </cell>
          <cell r="AD40">
            <v>1.1577824863793105</v>
          </cell>
          <cell r="AE40">
            <v>1.1753197863793106</v>
          </cell>
          <cell r="AF40">
            <v>31</v>
          </cell>
        </row>
        <row r="41">
          <cell r="U41">
            <v>32</v>
          </cell>
          <cell r="V41">
            <v>300</v>
          </cell>
          <cell r="W41">
            <v>1.1398424310000002</v>
          </cell>
          <cell r="X41">
            <v>32</v>
          </cell>
          <cell r="Z41">
            <v>32</v>
          </cell>
          <cell r="AA41">
            <v>300</v>
          </cell>
          <cell r="AB41">
            <v>1.7483799999999938E-2</v>
          </cell>
          <cell r="AC41">
            <v>3.4967600000000099E-2</v>
          </cell>
          <cell r="AD41">
            <v>1.1573262310000001</v>
          </cell>
          <cell r="AE41">
            <v>1.1748100310000003</v>
          </cell>
          <cell r="AF41">
            <v>32</v>
          </cell>
        </row>
        <row r="42">
          <cell r="U42">
            <v>33</v>
          </cell>
          <cell r="V42">
            <v>350</v>
          </cell>
          <cell r="W42">
            <v>1.1382123114761904</v>
          </cell>
          <cell r="X42">
            <v>33</v>
          </cell>
          <cell r="Z42">
            <v>33</v>
          </cell>
          <cell r="AA42">
            <v>350</v>
          </cell>
          <cell r="AB42">
            <v>1.745170000000007E-2</v>
          </cell>
          <cell r="AC42">
            <v>3.490340000000014E-2</v>
          </cell>
          <cell r="AD42">
            <v>1.1556640114761905</v>
          </cell>
          <cell r="AE42">
            <v>1.1731157114761905</v>
          </cell>
          <cell r="AF42">
            <v>33</v>
          </cell>
        </row>
        <row r="43">
          <cell r="U43">
            <v>34</v>
          </cell>
          <cell r="V43">
            <v>400</v>
          </cell>
          <cell r="W43">
            <v>1.1358963423333333</v>
          </cell>
          <cell r="X43">
            <v>34</v>
          </cell>
          <cell r="Z43">
            <v>34</v>
          </cell>
          <cell r="AA43">
            <v>400</v>
          </cell>
          <cell r="AB43">
            <v>1.7066499999999873E-2</v>
          </cell>
          <cell r="AC43">
            <v>3.4133000000000191E-2</v>
          </cell>
          <cell r="AD43">
            <v>1.1529628423333331</v>
          </cell>
          <cell r="AE43">
            <v>1.1700293423333334</v>
          </cell>
          <cell r="AF43">
            <v>34</v>
          </cell>
        </row>
        <row r="44">
          <cell r="U44">
            <v>35</v>
          </cell>
          <cell r="V44">
            <v>450</v>
          </cell>
          <cell r="W44">
            <v>1.1340950330000001</v>
          </cell>
          <cell r="X44">
            <v>35</v>
          </cell>
          <cell r="Z44">
            <v>35</v>
          </cell>
          <cell r="AA44">
            <v>450</v>
          </cell>
          <cell r="AB44">
            <v>1.676690000000014E-2</v>
          </cell>
          <cell r="AC44">
            <v>3.3533799999999836E-2</v>
          </cell>
          <cell r="AD44">
            <v>1.1508619330000003</v>
          </cell>
          <cell r="AE44">
            <v>1.167628833</v>
          </cell>
          <cell r="AF44">
            <v>35</v>
          </cell>
        </row>
        <row r="45">
          <cell r="U45">
            <v>36</v>
          </cell>
          <cell r="V45">
            <v>500</v>
          </cell>
          <cell r="W45">
            <v>1.1326539855333333</v>
          </cell>
          <cell r="X45">
            <v>36</v>
          </cell>
          <cell r="Z45">
            <v>36</v>
          </cell>
          <cell r="AA45">
            <v>500</v>
          </cell>
          <cell r="AB45">
            <v>1.6531499999999921E-2</v>
          </cell>
          <cell r="AC45">
            <v>3.3063000000000065E-2</v>
          </cell>
          <cell r="AD45">
            <v>1.1491854855333332</v>
          </cell>
          <cell r="AE45">
            <v>1.1657169855333334</v>
          </cell>
          <cell r="AF45">
            <v>36</v>
          </cell>
        </row>
        <row r="46">
          <cell r="U46">
            <v>37</v>
          </cell>
          <cell r="V46">
            <v>500</v>
          </cell>
          <cell r="W46">
            <v>1.1326539855333333</v>
          </cell>
          <cell r="X46">
            <v>37</v>
          </cell>
          <cell r="Z46">
            <v>37</v>
          </cell>
          <cell r="AA46">
            <v>500</v>
          </cell>
          <cell r="AB46">
            <v>1.6531499999999921E-2</v>
          </cell>
          <cell r="AC46">
            <v>3.3063000000000065E-2</v>
          </cell>
          <cell r="AD46">
            <v>1.1491854855333332</v>
          </cell>
          <cell r="AE46">
            <v>1.1657169855333334</v>
          </cell>
          <cell r="AF46">
            <v>37</v>
          </cell>
        </row>
      </sheetData>
      <sheetData sheetId="17">
        <row r="9">
          <cell r="L9">
            <v>1</v>
          </cell>
          <cell r="M9">
            <v>0</v>
          </cell>
          <cell r="N9">
            <v>1.2466807183333335</v>
          </cell>
          <cell r="O9">
            <v>1</v>
          </cell>
        </row>
        <row r="10">
          <cell r="L10">
            <v>2</v>
          </cell>
          <cell r="M10">
            <v>5</v>
          </cell>
          <cell r="N10">
            <v>1.2466807183333335</v>
          </cell>
          <cell r="O10">
            <v>2</v>
          </cell>
        </row>
        <row r="11">
          <cell r="L11">
            <v>3</v>
          </cell>
          <cell r="M11">
            <v>10</v>
          </cell>
          <cell r="N11">
            <v>1.2208166783333334</v>
          </cell>
          <cell r="O11">
            <v>3</v>
          </cell>
        </row>
        <row r="12">
          <cell r="L12">
            <v>4</v>
          </cell>
          <cell r="M12">
            <v>15</v>
          </cell>
          <cell r="N12">
            <v>1.2178163983333332</v>
          </cell>
          <cell r="O12">
            <v>4</v>
          </cell>
        </row>
        <row r="13">
          <cell r="L13">
            <v>5</v>
          </cell>
          <cell r="M13">
            <v>20</v>
          </cell>
          <cell r="N13">
            <v>1.2136225333333335</v>
          </cell>
          <cell r="O13">
            <v>5</v>
          </cell>
        </row>
        <row r="14">
          <cell r="L14">
            <v>6</v>
          </cell>
          <cell r="M14">
            <v>25</v>
          </cell>
          <cell r="N14">
            <v>1.2008804383333334</v>
          </cell>
          <cell r="O14">
            <v>6</v>
          </cell>
        </row>
        <row r="15">
          <cell r="L15">
            <v>7</v>
          </cell>
          <cell r="M15">
            <v>30</v>
          </cell>
          <cell r="N15">
            <v>1.1955839383333333</v>
          </cell>
          <cell r="O15">
            <v>7</v>
          </cell>
        </row>
        <row r="16">
          <cell r="L16">
            <v>8</v>
          </cell>
          <cell r="M16">
            <v>35</v>
          </cell>
          <cell r="N16">
            <v>1.1907476402380954</v>
          </cell>
          <cell r="O16">
            <v>8</v>
          </cell>
        </row>
        <row r="17">
          <cell r="L17">
            <v>9</v>
          </cell>
          <cell r="M17">
            <v>40</v>
          </cell>
          <cell r="N17">
            <v>1.1849833591666667</v>
          </cell>
          <cell r="O17">
            <v>9</v>
          </cell>
        </row>
        <row r="18">
          <cell r="L18">
            <v>10</v>
          </cell>
          <cell r="M18">
            <v>45</v>
          </cell>
          <cell r="N18">
            <v>1.1751500294444444</v>
          </cell>
          <cell r="O18">
            <v>10</v>
          </cell>
        </row>
        <row r="19">
          <cell r="L19">
            <v>11</v>
          </cell>
          <cell r="M19">
            <v>50</v>
          </cell>
          <cell r="N19">
            <v>1.1715633656666669</v>
          </cell>
          <cell r="O19">
            <v>11</v>
          </cell>
        </row>
        <row r="20">
          <cell r="L20">
            <v>12</v>
          </cell>
          <cell r="M20">
            <v>55</v>
          </cell>
          <cell r="N20">
            <v>1.1697007680303031</v>
          </cell>
          <cell r="O20">
            <v>12</v>
          </cell>
        </row>
        <row r="21">
          <cell r="L21">
            <v>13</v>
          </cell>
          <cell r="M21">
            <v>60</v>
          </cell>
          <cell r="N21">
            <v>1.1679961283333335</v>
          </cell>
          <cell r="O21">
            <v>13</v>
          </cell>
        </row>
        <row r="22">
          <cell r="L22">
            <v>14</v>
          </cell>
          <cell r="M22">
            <v>65</v>
          </cell>
          <cell r="N22">
            <v>1.1640408321794871</v>
          </cell>
          <cell r="O22">
            <v>14</v>
          </cell>
        </row>
        <row r="23">
          <cell r="L23">
            <v>15</v>
          </cell>
          <cell r="M23">
            <v>70</v>
          </cell>
          <cell r="N23">
            <v>1.1626150983333334</v>
          </cell>
          <cell r="O23">
            <v>15</v>
          </cell>
        </row>
        <row r="24">
          <cell r="L24">
            <v>16</v>
          </cell>
          <cell r="M24">
            <v>75</v>
          </cell>
          <cell r="N24">
            <v>1.1613794623333333</v>
          </cell>
          <cell r="O24">
            <v>16</v>
          </cell>
        </row>
        <row r="25">
          <cell r="L25">
            <v>17</v>
          </cell>
          <cell r="M25">
            <v>80</v>
          </cell>
          <cell r="N25">
            <v>1.1602982808333335</v>
          </cell>
          <cell r="O25">
            <v>17</v>
          </cell>
        </row>
        <row r="26">
          <cell r="L26">
            <v>18</v>
          </cell>
          <cell r="M26">
            <v>85</v>
          </cell>
          <cell r="N26">
            <v>1.1593442971568628</v>
          </cell>
          <cell r="O26">
            <v>18</v>
          </cell>
        </row>
        <row r="27">
          <cell r="L27">
            <v>19</v>
          </cell>
          <cell r="M27">
            <v>90</v>
          </cell>
          <cell r="N27">
            <v>1.1584963116666669</v>
          </cell>
          <cell r="O27">
            <v>19</v>
          </cell>
        </row>
        <row r="28">
          <cell r="L28">
            <v>20</v>
          </cell>
          <cell r="M28">
            <v>95</v>
          </cell>
          <cell r="N28">
            <v>1.1577375878070175</v>
          </cell>
          <cell r="O28">
            <v>20</v>
          </cell>
        </row>
        <row r="29">
          <cell r="L29">
            <v>21</v>
          </cell>
          <cell r="M29">
            <v>100</v>
          </cell>
          <cell r="N29">
            <v>1.1570547363333334</v>
          </cell>
          <cell r="O29">
            <v>21</v>
          </cell>
        </row>
        <row r="30">
          <cell r="L30">
            <v>22</v>
          </cell>
          <cell r="M30">
            <v>105</v>
          </cell>
          <cell r="N30">
            <v>1.1533767183333334</v>
          </cell>
          <cell r="O30">
            <v>22</v>
          </cell>
        </row>
        <row r="31">
          <cell r="L31">
            <v>23</v>
          </cell>
          <cell r="M31">
            <v>110</v>
          </cell>
          <cell r="N31">
            <v>1.1518938928787879</v>
          </cell>
          <cell r="O31">
            <v>23</v>
          </cell>
        </row>
        <row r="32">
          <cell r="L32">
            <v>24</v>
          </cell>
          <cell r="M32">
            <v>115</v>
          </cell>
          <cell r="N32">
            <v>1.1505400087681159</v>
          </cell>
          <cell r="O32">
            <v>24</v>
          </cell>
        </row>
        <row r="33">
          <cell r="L33">
            <v>25</v>
          </cell>
          <cell r="M33">
            <v>120</v>
          </cell>
          <cell r="N33">
            <v>1.1492989483333336</v>
          </cell>
          <cell r="O33">
            <v>25</v>
          </cell>
        </row>
        <row r="34">
          <cell r="L34">
            <v>26</v>
          </cell>
          <cell r="M34">
            <v>125</v>
          </cell>
          <cell r="N34">
            <v>1.1481571727333333</v>
          </cell>
          <cell r="O34">
            <v>26</v>
          </cell>
        </row>
        <row r="35">
          <cell r="L35">
            <v>27</v>
          </cell>
          <cell r="M35">
            <v>130</v>
          </cell>
          <cell r="N35">
            <v>1.1471032260256411</v>
          </cell>
          <cell r="O35">
            <v>27</v>
          </cell>
        </row>
        <row r="36">
          <cell r="L36">
            <v>28</v>
          </cell>
          <cell r="M36">
            <v>135</v>
          </cell>
          <cell r="N36">
            <v>1.1461273494444446</v>
          </cell>
          <cell r="O36">
            <v>28</v>
          </cell>
        </row>
        <row r="37">
          <cell r="L37">
            <v>29</v>
          </cell>
          <cell r="M37">
            <v>140</v>
          </cell>
          <cell r="N37">
            <v>1.1452211783333335</v>
          </cell>
          <cell r="O37">
            <v>29</v>
          </cell>
        </row>
        <row r="38">
          <cell r="L38">
            <v>30</v>
          </cell>
          <cell r="M38">
            <v>145</v>
          </cell>
          <cell r="N38">
            <v>1.1443775017816094</v>
          </cell>
          <cell r="O38">
            <v>30</v>
          </cell>
        </row>
        <row r="39">
          <cell r="L39">
            <v>31</v>
          </cell>
          <cell r="M39">
            <v>150</v>
          </cell>
          <cell r="N39">
            <v>1.1435900703333333</v>
          </cell>
          <cell r="O39">
            <v>31</v>
          </cell>
        </row>
        <row r="40">
          <cell r="L40">
            <v>32</v>
          </cell>
          <cell r="M40">
            <v>155</v>
          </cell>
          <cell r="N40">
            <v>1.1428534409139788</v>
          </cell>
          <cell r="O40">
            <v>32</v>
          </cell>
        </row>
        <row r="41">
          <cell r="L41">
            <v>33</v>
          </cell>
          <cell r="M41">
            <v>160</v>
          </cell>
          <cell r="N41">
            <v>1.1421628508333335</v>
          </cell>
          <cell r="O41">
            <v>33</v>
          </cell>
        </row>
        <row r="42">
          <cell r="L42">
            <v>34</v>
          </cell>
          <cell r="M42">
            <v>165</v>
          </cell>
          <cell r="N42">
            <v>1.1415141146969698</v>
          </cell>
          <cell r="O42">
            <v>34</v>
          </cell>
        </row>
        <row r="43">
          <cell r="L43">
            <v>35</v>
          </cell>
          <cell r="M43">
            <v>170</v>
          </cell>
          <cell r="N43">
            <v>1.1409035395098039</v>
          </cell>
          <cell r="O43">
            <v>35</v>
          </cell>
        </row>
        <row r="44">
          <cell r="L44">
            <v>36</v>
          </cell>
          <cell r="M44">
            <v>175</v>
          </cell>
          <cell r="N44">
            <v>1.1403278543333335</v>
          </cell>
          <cell r="O44">
            <v>36</v>
          </cell>
        </row>
        <row r="45">
          <cell r="L45">
            <v>37</v>
          </cell>
          <cell r="M45">
            <v>180</v>
          </cell>
          <cell r="N45">
            <v>1.1397841516666667</v>
          </cell>
          <cell r="O45">
            <v>37</v>
          </cell>
        </row>
        <row r="46">
          <cell r="L46">
            <v>38</v>
          </cell>
          <cell r="M46">
            <v>185</v>
          </cell>
          <cell r="N46">
            <v>1.1392698383333333</v>
          </cell>
          <cell r="O46">
            <v>38</v>
          </cell>
        </row>
        <row r="47">
          <cell r="L47">
            <v>39</v>
          </cell>
          <cell r="M47">
            <v>190</v>
          </cell>
          <cell r="N47">
            <v>1.1387825941228071</v>
          </cell>
          <cell r="O47">
            <v>39</v>
          </cell>
        </row>
        <row r="48">
          <cell r="L48">
            <v>40</v>
          </cell>
          <cell r="M48">
            <v>195</v>
          </cell>
          <cell r="N48">
            <v>1.138320336794872</v>
          </cell>
          <cell r="O48">
            <v>40</v>
          </cell>
        </row>
        <row r="49">
          <cell r="L49">
            <v>41</v>
          </cell>
          <cell r="M49">
            <v>200</v>
          </cell>
          <cell r="N49">
            <v>1.1378811923333334</v>
          </cell>
          <cell r="O49">
            <v>41</v>
          </cell>
        </row>
      </sheetData>
      <sheetData sheetId="18">
        <row r="9">
          <cell r="L9">
            <v>1</v>
          </cell>
          <cell r="M9">
            <v>0</v>
          </cell>
          <cell r="N9">
            <v>1.2683674783333334</v>
          </cell>
          <cell r="O9">
            <v>1</v>
          </cell>
        </row>
        <row r="10">
          <cell r="L10">
            <v>2</v>
          </cell>
          <cell r="M10">
            <v>0.5</v>
          </cell>
          <cell r="N10">
            <v>1.2683674783333334</v>
          </cell>
          <cell r="O10">
            <v>2</v>
          </cell>
        </row>
        <row r="11">
          <cell r="L11">
            <v>3</v>
          </cell>
          <cell r="M11">
            <v>1</v>
          </cell>
          <cell r="N11">
            <v>1.2683664083333335</v>
          </cell>
          <cell r="O11">
            <v>3</v>
          </cell>
        </row>
        <row r="12">
          <cell r="L12">
            <v>4</v>
          </cell>
          <cell r="M12">
            <v>2</v>
          </cell>
          <cell r="N12">
            <v>1.2645256433333334</v>
          </cell>
          <cell r="O12">
            <v>4</v>
          </cell>
        </row>
        <row r="13">
          <cell r="L13">
            <v>5</v>
          </cell>
          <cell r="M13">
            <v>5</v>
          </cell>
          <cell r="N13">
            <v>1.2620694583333334</v>
          </cell>
          <cell r="O13">
            <v>5</v>
          </cell>
        </row>
        <row r="14">
          <cell r="L14">
            <v>6</v>
          </cell>
          <cell r="M14">
            <v>10</v>
          </cell>
          <cell r="N14">
            <v>1.2533066933333334</v>
          </cell>
          <cell r="O14">
            <v>6</v>
          </cell>
        </row>
        <row r="15">
          <cell r="L15">
            <v>7</v>
          </cell>
          <cell r="M15">
            <v>15</v>
          </cell>
          <cell r="N15">
            <v>1.2145619933333334</v>
          </cell>
          <cell r="O15">
            <v>7</v>
          </cell>
        </row>
        <row r="16">
          <cell r="L16">
            <v>8</v>
          </cell>
          <cell r="M16">
            <v>20</v>
          </cell>
          <cell r="N16">
            <v>1.2139975683333333</v>
          </cell>
          <cell r="O16">
            <v>8</v>
          </cell>
        </row>
        <row r="17">
          <cell r="L17">
            <v>9</v>
          </cell>
          <cell r="M17">
            <v>25</v>
          </cell>
          <cell r="N17">
            <v>1.2084153783333333</v>
          </cell>
          <cell r="O17">
            <v>9</v>
          </cell>
        </row>
        <row r="18">
          <cell r="L18">
            <v>10</v>
          </cell>
          <cell r="M18">
            <v>30</v>
          </cell>
          <cell r="N18">
            <v>1.2009762033333333</v>
          </cell>
          <cell r="O18">
            <v>10</v>
          </cell>
        </row>
        <row r="19">
          <cell r="L19">
            <v>11</v>
          </cell>
          <cell r="M19">
            <v>40</v>
          </cell>
          <cell r="N19">
            <v>1.1985783333333335</v>
          </cell>
          <cell r="O19">
            <v>11</v>
          </cell>
        </row>
        <row r="20">
          <cell r="L20">
            <v>12</v>
          </cell>
          <cell r="M20">
            <v>50</v>
          </cell>
          <cell r="N20">
            <v>1.1980588483333334</v>
          </cell>
          <cell r="O20">
            <v>12</v>
          </cell>
        </row>
        <row r="21">
          <cell r="L21">
            <v>13</v>
          </cell>
          <cell r="M21">
            <v>60</v>
          </cell>
          <cell r="N21">
            <v>1.1881709783333336</v>
          </cell>
          <cell r="O21">
            <v>13</v>
          </cell>
        </row>
        <row r="22">
          <cell r="L22">
            <v>14</v>
          </cell>
          <cell r="M22">
            <v>70</v>
          </cell>
          <cell r="N22">
            <v>1.1870175183333334</v>
          </cell>
          <cell r="O22">
            <v>14</v>
          </cell>
        </row>
        <row r="23">
          <cell r="L23">
            <v>15</v>
          </cell>
          <cell r="M23">
            <v>80</v>
          </cell>
          <cell r="N23">
            <v>1.1870175183333334</v>
          </cell>
          <cell r="O23">
            <v>15</v>
          </cell>
        </row>
        <row r="24">
          <cell r="L24">
            <v>16</v>
          </cell>
          <cell r="M24">
            <v>90</v>
          </cell>
          <cell r="N24">
            <v>1.1845072983333333</v>
          </cell>
          <cell r="O24">
            <v>16</v>
          </cell>
        </row>
        <row r="25">
          <cell r="L25">
            <v>17</v>
          </cell>
          <cell r="M25">
            <v>100</v>
          </cell>
          <cell r="N25">
            <v>1.1845072983333333</v>
          </cell>
          <cell r="O25">
            <v>17</v>
          </cell>
        </row>
        <row r="26">
          <cell r="L26">
            <v>18</v>
          </cell>
          <cell r="M26">
            <v>150</v>
          </cell>
          <cell r="N26">
            <v>1.1834833083333334</v>
          </cell>
          <cell r="O26">
            <v>18</v>
          </cell>
        </row>
        <row r="27">
          <cell r="L27">
            <v>19</v>
          </cell>
          <cell r="M27">
            <v>200</v>
          </cell>
          <cell r="N27">
            <v>1.1824336383333334</v>
          </cell>
          <cell r="O27">
            <v>19</v>
          </cell>
        </row>
        <row r="28">
          <cell r="L28">
            <v>20</v>
          </cell>
          <cell r="M28">
            <v>250</v>
          </cell>
          <cell r="N28">
            <v>1.1778722283333334</v>
          </cell>
          <cell r="O28">
            <v>20</v>
          </cell>
        </row>
        <row r="29">
          <cell r="L29">
            <v>21</v>
          </cell>
          <cell r="M29">
            <v>300</v>
          </cell>
          <cell r="N29">
            <v>1.1715517383333334</v>
          </cell>
          <cell r="O29">
            <v>21</v>
          </cell>
        </row>
        <row r="30">
          <cell r="L30">
            <v>22</v>
          </cell>
          <cell r="M30">
            <v>350</v>
          </cell>
          <cell r="N30">
            <v>1.1697915883333332</v>
          </cell>
          <cell r="O30">
            <v>22</v>
          </cell>
        </row>
        <row r="31">
          <cell r="L31">
            <v>23</v>
          </cell>
          <cell r="M31">
            <v>400</v>
          </cell>
          <cell r="N31">
            <v>1.1676505183333334</v>
          </cell>
          <cell r="O31">
            <v>23</v>
          </cell>
        </row>
        <row r="32">
          <cell r="L32">
            <v>24</v>
          </cell>
          <cell r="M32">
            <v>500</v>
          </cell>
          <cell r="N32">
            <v>1.1676505183333334</v>
          </cell>
          <cell r="O32">
            <v>24</v>
          </cell>
        </row>
        <row r="33">
          <cell r="L33">
            <v>25</v>
          </cell>
          <cell r="M33">
            <v>500</v>
          </cell>
          <cell r="N33">
            <v>1.1591921683333333</v>
          </cell>
          <cell r="O33">
            <v>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_RM5"/>
    </sheetNames>
    <definedNames>
      <definedName name="fto_a_dia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X"/>
    </sheetNames>
    <definedNames>
      <definedName name="MainControl"/>
    </defined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"/>
      <sheetName val="5+680"/>
      <sheetName val="5+080"/>
      <sheetName val="4+920"/>
      <sheetName val="4+900"/>
      <sheetName val="4+540"/>
      <sheetName val="4+500"/>
      <sheetName val="4+020"/>
      <sheetName val="4+000"/>
      <sheetName val="3+420"/>
      <sheetName val="3+400"/>
      <sheetName val="3+080"/>
      <sheetName val="3+060"/>
      <sheetName val="ProFto"/>
      <sheetName val="FtoA"/>
      <sheetName val="FtoB"/>
      <sheetName val="FtoDiaB"/>
      <sheetName val="FtoDiaA"/>
      <sheetName val="DetailFto"/>
      <sheetName val="DataFto"/>
      <sheetName val="fto_no"/>
      <sheetName val="no_fto"/>
    </sheetNames>
    <definedNames>
      <definedName name="move_fto" refersTo="#REF!" sheetId="2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2R"/>
    </sheetNames>
    <definedNames>
      <definedName name="pipe_length" refersTo="#REF!"/>
    </defined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cm"/>
      <sheetName val="cnm"/>
      <sheetName val="cfmm"/>
      <sheetName val="mpm"/>
      <sheetName val="mnm"/>
      <sheetName val="mmfm"/>
      <sheetName val="fkn"/>
      <sheetName val="ffm"/>
      <sheetName val="banana"/>
      <sheetName val="lamyai"/>
      <sheetName val="fpapaya"/>
      <sheetName val="fmk"/>
    </sheetNames>
    <sheetDataSet>
      <sheetData sheetId="0">
        <row r="1">
          <cell r="A1" t="str">
            <v>ตารางที่ ญ-1</v>
          </cell>
        </row>
        <row r="2">
          <cell r="A2" t="str">
            <v>ราคาทางการเงินและราคาทางเศรษฐกิจของผลิตผลทางการเกษตร</v>
          </cell>
        </row>
        <row r="3">
          <cell r="F3" t="str">
            <v>หน่วย : บาท/ตัน</v>
          </cell>
        </row>
        <row r="4">
          <cell r="A4" t="str">
            <v>พืช</v>
          </cell>
          <cell r="B4" t="str">
            <v>ปัจจุบัน (ปี 2545)</v>
          </cell>
          <cell r="D4" t="str">
            <v>อนาคตเมื่อไม่มีและมีโครงการ (ปี 2553)</v>
          </cell>
        </row>
        <row r="5">
          <cell r="B5" t="str">
            <v>การเงิน</v>
          </cell>
          <cell r="C5" t="str">
            <v xml:space="preserve">    เศรษฐกิจ</v>
          </cell>
          <cell r="D5" t="str">
            <v>การเงิน</v>
          </cell>
          <cell r="F5" t="str">
            <v xml:space="preserve">    เศรษฐกิจ</v>
          </cell>
        </row>
        <row r="6">
          <cell r="A6" t="str">
            <v>ข้าวเหนียว</v>
          </cell>
          <cell r="B6">
            <v>4100</v>
          </cell>
          <cell r="C6">
            <v>4163.500239758263</v>
          </cell>
          <cell r="D6">
            <v>4300.758456190476</v>
          </cell>
          <cell r="E6">
            <v>0</v>
          </cell>
          <cell r="F6">
            <v>4367.3680154857129</v>
          </cell>
        </row>
        <row r="7">
          <cell r="A7" t="str">
            <v>ข้าวเจ้า</v>
          </cell>
          <cell r="B7">
            <v>4350</v>
          </cell>
          <cell r="C7">
            <v>4450.4761891489243</v>
          </cell>
          <cell r="D7">
            <v>4454.560314366362</v>
          </cell>
          <cell r="E7">
            <v>0</v>
          </cell>
          <cell r="F7">
            <v>4557.4516349920095</v>
          </cell>
        </row>
        <row r="8">
          <cell r="A8" t="str">
            <v>ถั่วเหลือง</v>
          </cell>
          <cell r="B8">
            <v>11500</v>
          </cell>
          <cell r="C8">
            <v>11590.245354445697</v>
          </cell>
          <cell r="D8">
            <v>13133.622972198451</v>
          </cell>
          <cell r="E8">
            <v>0</v>
          </cell>
          <cell r="F8">
            <v>13236.68805570125</v>
          </cell>
        </row>
        <row r="9">
          <cell r="A9" t="str">
            <v>ถั่วฝักยาว</v>
          </cell>
          <cell r="B9">
            <v>10500</v>
          </cell>
          <cell r="C9">
            <v>10640.214796643631</v>
          </cell>
          <cell r="D9">
            <v>13455.905476190477</v>
          </cell>
          <cell r="E9">
            <v>0</v>
          </cell>
          <cell r="F9">
            <v>13635.592814285714</v>
          </cell>
        </row>
        <row r="10">
          <cell r="A10" t="str">
            <v>ถั่วเขียว</v>
          </cell>
          <cell r="B10">
            <v>10560</v>
          </cell>
          <cell r="C10">
            <v>10819.928843281836</v>
          </cell>
          <cell r="D10">
            <v>13984.624776190478</v>
          </cell>
          <cell r="E10">
            <v>0</v>
          </cell>
          <cell r="F10">
            <v>14328.848956285714</v>
          </cell>
        </row>
        <row r="11">
          <cell r="A11" t="str">
            <v>ข้าวโพดเลี้ยงสัตว์</v>
          </cell>
          <cell r="B11">
            <v>3780</v>
          </cell>
          <cell r="C11">
            <v>3924.7199470282962</v>
          </cell>
          <cell r="D11">
            <v>3944.5267719585504</v>
          </cell>
          <cell r="E11">
            <v>0</v>
          </cell>
          <cell r="F11">
            <v>4095.5457416647773</v>
          </cell>
        </row>
        <row r="12">
          <cell r="A12" t="str">
            <v>ข้าวโพดผลิตพันธุ์</v>
          </cell>
          <cell r="B12">
            <v>9000</v>
          </cell>
          <cell r="C12">
            <v>9268.8260585538046</v>
          </cell>
          <cell r="D12">
            <v>10118.642683982685</v>
          </cell>
          <cell r="E12">
            <v>0</v>
          </cell>
          <cell r="F12">
            <v>10420.882109610391</v>
          </cell>
        </row>
        <row r="13">
          <cell r="A13" t="str">
            <v>มะม่วง</v>
          </cell>
          <cell r="B13">
            <v>14500</v>
          </cell>
          <cell r="C13">
            <v>14825.018295486947</v>
          </cell>
          <cell r="D13">
            <v>17314.445625112745</v>
          </cell>
          <cell r="E13">
            <v>0</v>
          </cell>
          <cell r="F13">
            <v>17702.549873690372</v>
          </cell>
        </row>
        <row r="14">
          <cell r="A14" t="str">
            <v>กระเทียม</v>
          </cell>
          <cell r="B14">
            <v>12000</v>
          </cell>
          <cell r="C14">
            <v>12136.655467432298</v>
          </cell>
          <cell r="D14">
            <v>26913.365801509583</v>
          </cell>
          <cell r="E14">
            <v>0</v>
          </cell>
          <cell r="F14">
            <v>27219.854016824727</v>
          </cell>
        </row>
        <row r="15">
          <cell r="A15" t="str">
            <v>หอม</v>
          </cell>
          <cell r="B15">
            <v>2500</v>
          </cell>
          <cell r="C15">
            <v>2534.5030160814149</v>
          </cell>
          <cell r="D15">
            <v>25656.795965519828</v>
          </cell>
          <cell r="E15">
            <v>0</v>
          </cell>
          <cell r="F15">
            <v>26010.890703038189</v>
          </cell>
        </row>
        <row r="16">
          <cell r="A16" t="str">
            <v>มะขามเปรี้ยว</v>
          </cell>
          <cell r="B16">
            <v>6000</v>
          </cell>
          <cell r="C16">
            <v>6180.1911328609958</v>
          </cell>
          <cell r="D16">
            <v>10442.766748360478</v>
          </cell>
          <cell r="F16">
            <v>10756.382410125514</v>
          </cell>
        </row>
        <row r="17">
          <cell r="A17" t="str">
            <v>ขนุน</v>
          </cell>
          <cell r="B17">
            <v>5100</v>
          </cell>
          <cell r="C17">
            <v>5251.4798221593601</v>
          </cell>
          <cell r="D17">
            <v>5207.0416761904762</v>
          </cell>
          <cell r="F17">
            <v>5361.7008422857134</v>
          </cell>
        </row>
        <row r="18">
          <cell r="A18" t="str">
            <v>ข้าวโพดฝักอ่อน</v>
          </cell>
          <cell r="B18">
            <v>2300</v>
          </cell>
          <cell r="C18">
            <v>2365.3104290661804</v>
          </cell>
          <cell r="D18">
            <v>2788.1591511904762</v>
          </cell>
          <cell r="F18">
            <v>2867.3312687857142</v>
          </cell>
        </row>
        <row r="19">
          <cell r="A19" t="str">
            <v>ลำไย</v>
          </cell>
          <cell r="B19">
            <v>13500</v>
          </cell>
          <cell r="C19">
            <v>13804.086110089693</v>
          </cell>
          <cell r="D19">
            <v>17122.610476190475</v>
          </cell>
          <cell r="E19">
            <v>0</v>
          </cell>
          <cell r="F19">
            <v>17508.295514285717</v>
          </cell>
        </row>
        <row r="20">
          <cell r="A20" t="str">
            <v>กล้วย</v>
          </cell>
          <cell r="B20">
            <v>3300</v>
          </cell>
          <cell r="C20">
            <v>3395.819392670503</v>
          </cell>
          <cell r="D20">
            <v>4030.2904761904765</v>
          </cell>
          <cell r="E20">
            <v>0</v>
          </cell>
          <cell r="F20">
            <v>4147.3147142857142</v>
          </cell>
        </row>
        <row r="21">
          <cell r="A21" t="str">
            <v>ปลานิล</v>
          </cell>
          <cell r="B21">
            <v>21700</v>
          </cell>
          <cell r="C21">
            <v>22171.747617085417</v>
          </cell>
          <cell r="D21">
            <v>22072.329676190478</v>
          </cell>
          <cell r="F21">
            <v>22552.171562285715</v>
          </cell>
        </row>
        <row r="22">
          <cell r="A22" t="str">
            <v xml:space="preserve">หมายเหตุ ตัวปรับค่าราคาทางการเงินเป็นราคาทางเศรษฐกิจของพืชแต่ละชนิดคือ ข้าวเหนียว ข้าวเจ้า ถั่วเหลือง ถั่วฝักยาว ข้าวโพดเลี้ยงสัตว์ </v>
          </cell>
        </row>
        <row r="23">
          <cell r="A23" t="str">
            <v xml:space="preserve">                  มะม่วง ขนุน ลำไย กล้วย และปลานิลเท่ากับ 1.02, 1.02, 1.01 ,1.01 ,1.04, 1.02 ,1.03, 1.02, 1.03,  และ 1.02 ตามลำดับและ</v>
          </cell>
        </row>
        <row r="24">
          <cell r="A24" t="str">
            <v xml:space="preserve">                  ดูรายละเอียดเพิ่มเติมในโครงสร้างราคาผลผลิตของพืชแต่ละชนิดตารางที่ ญ-2 ถึง ญ-15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P_RM"/>
    </sheetNames>
    <definedNames>
      <definedName name="ProChkDrp.ChkDrpCal"/>
      <definedName name="ProChkDrp.DataChkDrp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bq"/>
      <sheetName val="ชี้แจงราคา cape seal"/>
      <sheetName val="uc1"/>
      <sheetName val="select"/>
      <sheetName val="สรุปประเมิน"/>
      <sheetName val="งานที่เหลือ"/>
      <sheetName val="ปรับลดงาน"/>
      <sheetName val="ประเมิน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1L"/>
    </sheetNames>
    <definedNames>
      <definedName name="trial" refersTo="#REF!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ค่าขนส่ง"/>
      <sheetName val="Sheet2"/>
      <sheetName val="Sheet3"/>
    </sheetNames>
    <sheetDataSet>
      <sheetData sheetId="0">
        <row r="6">
          <cell r="J6">
            <v>1</v>
          </cell>
          <cell r="K6">
            <v>15.5</v>
          </cell>
        </row>
        <row r="7">
          <cell r="J7">
            <v>2</v>
          </cell>
          <cell r="K7">
            <v>16.5</v>
          </cell>
        </row>
        <row r="8">
          <cell r="J8">
            <v>3</v>
          </cell>
          <cell r="K8">
            <v>17.5</v>
          </cell>
        </row>
        <row r="9">
          <cell r="J9">
            <v>4</v>
          </cell>
          <cell r="K9">
            <v>18.5</v>
          </cell>
        </row>
        <row r="10">
          <cell r="J10">
            <v>5</v>
          </cell>
          <cell r="K10">
            <v>19.5</v>
          </cell>
        </row>
        <row r="11">
          <cell r="J11">
            <v>6</v>
          </cell>
          <cell r="K11">
            <v>20.5</v>
          </cell>
        </row>
        <row r="12">
          <cell r="J12">
            <v>7</v>
          </cell>
          <cell r="K12">
            <v>21.5</v>
          </cell>
        </row>
        <row r="13">
          <cell r="J13">
            <v>8</v>
          </cell>
          <cell r="K13">
            <v>22.5</v>
          </cell>
        </row>
        <row r="14">
          <cell r="J14">
            <v>9</v>
          </cell>
          <cell r="K14">
            <v>23.5</v>
          </cell>
        </row>
        <row r="15">
          <cell r="J15">
            <v>10</v>
          </cell>
          <cell r="K15">
            <v>24.5</v>
          </cell>
        </row>
        <row r="16">
          <cell r="J16">
            <v>11</v>
          </cell>
          <cell r="K16">
            <v>25.5</v>
          </cell>
        </row>
        <row r="17">
          <cell r="J17">
            <v>12</v>
          </cell>
          <cell r="K17">
            <v>26.5</v>
          </cell>
        </row>
        <row r="18">
          <cell r="J18">
            <v>13</v>
          </cell>
          <cell r="K18">
            <v>27.5</v>
          </cell>
        </row>
        <row r="19">
          <cell r="J19">
            <v>14</v>
          </cell>
          <cell r="K19">
            <v>28.5</v>
          </cell>
        </row>
        <row r="20">
          <cell r="J20">
            <v>15</v>
          </cell>
          <cell r="K20">
            <v>29.5</v>
          </cell>
        </row>
        <row r="21">
          <cell r="J21">
            <v>16</v>
          </cell>
          <cell r="K21">
            <v>30.5</v>
          </cell>
        </row>
        <row r="22">
          <cell r="J22">
            <v>17</v>
          </cell>
          <cell r="K22">
            <v>31.5</v>
          </cell>
        </row>
        <row r="23">
          <cell r="J23">
            <v>18</v>
          </cell>
          <cell r="K23">
            <v>32.5</v>
          </cell>
        </row>
        <row r="24">
          <cell r="J24">
            <v>19</v>
          </cell>
          <cell r="K24">
            <v>33.5</v>
          </cell>
        </row>
        <row r="25">
          <cell r="J25">
            <v>20</v>
          </cell>
          <cell r="K25">
            <v>34.5</v>
          </cell>
        </row>
        <row r="26">
          <cell r="J26">
            <v>21</v>
          </cell>
          <cell r="K26">
            <v>35.5</v>
          </cell>
        </row>
        <row r="27">
          <cell r="J27">
            <v>22</v>
          </cell>
          <cell r="K27">
            <v>36.5</v>
          </cell>
        </row>
        <row r="28">
          <cell r="J28">
            <v>23</v>
          </cell>
          <cell r="K28">
            <v>37.5</v>
          </cell>
        </row>
        <row r="29">
          <cell r="J29">
            <v>24</v>
          </cell>
          <cell r="K29">
            <v>38.5</v>
          </cell>
        </row>
        <row r="30">
          <cell r="J30">
            <v>25</v>
          </cell>
          <cell r="K30">
            <v>39.5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Estimate"/>
      <sheetName val="InputCostMaterial"/>
      <sheetName val="Estimate"/>
      <sheetName val="PipeConc"/>
      <sheetName val="Concrete"/>
      <sheetName val="FactorF"/>
      <sheetName val="MachineB"/>
      <sheetName val="OutputTrans"/>
      <sheetName val="Transport"/>
      <sheetName val="FacTrans"/>
      <sheetName val="Toil15.5"/>
      <sheetName val="Toil16.5"/>
      <sheetName val="Toil17.5"/>
      <sheetName val="Toil18.5"/>
      <sheetName val="Toil19.5"/>
      <sheetName val="Toil20.5"/>
      <sheetName val="Toil21.5"/>
      <sheetName val="Toil22.5"/>
      <sheetName val="Toil23.5"/>
      <sheetName val="Toil24.5"/>
      <sheetName val="Toil25.5"/>
      <sheetName val="Toil26.5"/>
      <sheetName val="Toil27.5"/>
      <sheetName val="Toil28.5"/>
      <sheetName val="Toil29.5"/>
      <sheetName val="Toil30.5"/>
      <sheetName val="Toil31.5"/>
      <sheetName val="Toil32.5"/>
      <sheetName val="Toil33.5"/>
      <sheetName val="Toil34.5"/>
      <sheetName val="Toil35.5"/>
      <sheetName val="Toil36.5"/>
      <sheetName val="Toil37.5"/>
      <sheetName val="Toil38.5"/>
      <sheetName val="Toil39.5"/>
      <sheetName val="Toil40.5"/>
      <sheetName val="Toil41.5"/>
      <sheetName val="Toil42.5"/>
      <sheetName val="Toil43.5"/>
      <sheetName val="Toil44.5"/>
      <sheetName val="Toil45.5"/>
      <sheetName val="Toil46.5"/>
      <sheetName val="Toil47.5"/>
      <sheetName val="Toil48.5"/>
      <sheetName val="Toil49.5"/>
      <sheetName val="Toil50.5"/>
      <sheetName val="Toil51.5"/>
      <sheetName val="Toil52.5"/>
      <sheetName val="Toil53.5"/>
      <sheetName val="Toil54.5"/>
      <sheetName val="Toil55.5"/>
      <sheetName val="Toil56.5"/>
      <sheetName val="Toil57.5"/>
      <sheetName val="Toil58.5"/>
      <sheetName val="Toil59.5"/>
      <sheetName val="Toil60.5"/>
      <sheetName val="Toil61.5"/>
      <sheetName val="Toil62.5"/>
      <sheetName val="Toil63.5"/>
      <sheetName val="Toil64.5"/>
      <sheetName val="Toil65.5"/>
      <sheetName val="Toil66.5"/>
      <sheetName val="Toil67.5"/>
      <sheetName val="Toil68.5"/>
      <sheetName val="Toil69.5"/>
      <sheetName val="OutputSoilC"/>
      <sheetName val="ขยายตัว,ยุบ"/>
      <sheetName val="oil15.5"/>
      <sheetName val="oil16.5"/>
      <sheetName val="oil17.5"/>
      <sheetName val="oil18.5"/>
      <sheetName val="oil19.5"/>
      <sheetName val="oil20.5"/>
      <sheetName val="oil21.5"/>
      <sheetName val="oil22.5"/>
      <sheetName val="oil23.5"/>
      <sheetName val="oil24.5"/>
      <sheetName val="oil25.5"/>
      <sheetName val="oil26.5"/>
      <sheetName val="oil27.5"/>
      <sheetName val="oil28.5"/>
      <sheetName val="oil29.5"/>
      <sheetName val="oil30.5"/>
      <sheetName val="oil31.5"/>
      <sheetName val="oil32.5"/>
      <sheetName val="oil33.5"/>
      <sheetName val="oil34.5"/>
      <sheetName val="oil35.5"/>
      <sheetName val="oil36.5"/>
      <sheetName val="oil37.5"/>
      <sheetName val="oil38.5"/>
      <sheetName val="39.5"/>
      <sheetName val="oil40.5"/>
      <sheetName val="oil41.5"/>
      <sheetName val="oil42.5"/>
      <sheetName val="oil43.5"/>
      <sheetName val="oil44.5"/>
      <sheetName val="oil45.5"/>
      <sheetName val="oil46.5"/>
      <sheetName val="oil47.5"/>
      <sheetName val="oil48.5"/>
      <sheetName val="oil49.5"/>
      <sheetName val="oil50.5"/>
      <sheetName val="oil51.5"/>
      <sheetName val="oil52.5"/>
      <sheetName val="oil53.5"/>
      <sheetName val="oil54.5"/>
      <sheetName val="oil55.5"/>
      <sheetName val="oil56.5"/>
      <sheetName val="oil57.5"/>
      <sheetName val="oil58.5"/>
      <sheetName val="oil59.5"/>
      <sheetName val="oil60.5"/>
      <sheetName val="oil61.5"/>
      <sheetName val="oil62.5"/>
      <sheetName val="oil63.5"/>
      <sheetName val="oil64.5"/>
      <sheetName val="oil65.5"/>
      <sheetName val="oil66.5"/>
      <sheetName val="oil67.5"/>
      <sheetName val="oil68.5"/>
      <sheetName val="oil69.5"/>
    </sheetNames>
    <sheetDataSet>
      <sheetData sheetId="0" refreshError="1">
        <row r="4">
          <cell r="C4" t="str">
            <v>หมู่บ้าน</v>
          </cell>
          <cell r="H4" t="str">
            <v>=</v>
          </cell>
        </row>
        <row r="5">
          <cell r="C5" t="str">
            <v>ตำบล</v>
          </cell>
          <cell r="H5" t="str">
            <v>=</v>
          </cell>
        </row>
        <row r="6">
          <cell r="C6" t="str">
            <v>อำเภอ</v>
          </cell>
          <cell r="H6" t="str">
            <v>=</v>
          </cell>
        </row>
        <row r="7">
          <cell r="C7" t="str">
            <v>จังหวัด</v>
          </cell>
          <cell r="H7" t="str">
            <v>=</v>
          </cell>
        </row>
        <row r="9">
          <cell r="C9" t="str">
            <v>รายการวัสดุและข้อมูลประมาณการ</v>
          </cell>
        </row>
        <row r="10">
          <cell r="C10" t="str">
            <v>ระยะทางจากกรุงเทพฯถึงจังหวัด........ กม.</v>
          </cell>
          <cell r="H10" t="str">
            <v>=</v>
          </cell>
        </row>
        <row r="11">
          <cell r="C11" t="str">
            <v>อัตราค่าแรงงานขั้นต่ำ.................บาท/วัน</v>
          </cell>
          <cell r="H11" t="str">
            <v>=</v>
          </cell>
        </row>
        <row r="12">
          <cell r="C12" t="str">
            <v>ระยะทางจากจังหวัดถึงโครงการ</v>
          </cell>
        </row>
        <row r="13">
          <cell r="C13" t="str">
            <v>ระยะทางขนส่งจากแหล่งวัสดุถึงกึ่งกลางหน้างาน .............. กม.</v>
          </cell>
          <cell r="H13" t="str">
            <v>=</v>
          </cell>
        </row>
        <row r="14">
          <cell r="C14" t="str">
            <v>ทางลาดยาง/ ระยะทางราบ................ กม.</v>
          </cell>
          <cell r="H14" t="str">
            <v>=</v>
          </cell>
        </row>
        <row r="15">
          <cell r="C15" t="str">
            <v>ทางลาดยาง/ ระยะทางลูกเนิน............ กม.</v>
          </cell>
          <cell r="H15" t="str">
            <v>=</v>
          </cell>
        </row>
        <row r="16">
          <cell r="C16" t="str">
            <v>ทางลาดยาง/ ระยะทางภูเขา.............. กม.</v>
          </cell>
          <cell r="H16" t="str">
            <v>=</v>
          </cell>
        </row>
        <row r="17">
          <cell r="C17" t="str">
            <v>ทางผิวลูกรัง/ ระยะทางราบ....…............ กม.</v>
          </cell>
          <cell r="H17" t="str">
            <v>=</v>
          </cell>
        </row>
        <row r="18">
          <cell r="C18" t="str">
            <v>ทางผิวลูกรัง/ ระยะทางลูกเนิน.…........... กม.</v>
          </cell>
          <cell r="H18" t="str">
            <v>=</v>
          </cell>
        </row>
        <row r="19">
          <cell r="C19" t="str">
            <v>ทางผิวลูกรัง/ ระยะทางภูเขา.......…........ กม.</v>
          </cell>
          <cell r="H19" t="str">
            <v>=</v>
          </cell>
        </row>
        <row r="20">
          <cell r="C20" t="str">
            <v xml:space="preserve">ราคาน้ำมันดีเซล (เฉลี่ย)  </v>
          </cell>
        </row>
        <row r="21">
          <cell r="C21" t="str">
            <v>1 งานเตรียมพื้นที่</v>
          </cell>
        </row>
        <row r="22">
          <cell r="B22">
            <v>1.1000000000000001</v>
          </cell>
          <cell r="C22" t="str">
            <v>งานถากถาง</v>
          </cell>
          <cell r="H22" t="str">
            <v>=</v>
          </cell>
        </row>
        <row r="23">
          <cell r="B23">
            <v>1.2</v>
          </cell>
          <cell r="C23" t="str">
            <v>งานถากถางและล้มต้นไม้</v>
          </cell>
          <cell r="H23" t="str">
            <v>=</v>
          </cell>
        </row>
        <row r="24">
          <cell r="B24">
            <v>1.3</v>
          </cell>
          <cell r="C24" t="str">
            <v>งานกำจัดวัชพืชด้วยเรือ</v>
          </cell>
          <cell r="H24" t="str">
            <v>=</v>
          </cell>
        </row>
        <row r="25">
          <cell r="B25">
            <v>1.4</v>
          </cell>
          <cell r="C25" t="str">
            <v>งานผันน้ำระหว่างงานก่อสร้าง</v>
          </cell>
        </row>
        <row r="26">
          <cell r="C26" t="str">
            <v>กรณีเป็นงานขุดคลองผันน้ำ คิดเป็นงานดินขุดด้วยเครื่องจักร</v>
          </cell>
          <cell r="H26" t="str">
            <v>=</v>
          </cell>
        </row>
        <row r="27">
          <cell r="C27" t="str">
            <v>กรณีเป็นงานดินถมชั่วคราว  คิดเป็นงานดินถมบดอัดแน่น</v>
          </cell>
          <cell r="H27" t="str">
            <v>=</v>
          </cell>
        </row>
        <row r="28">
          <cell r="B28">
            <v>1.5</v>
          </cell>
          <cell r="C28" t="str">
            <v>งานสูบน้ำระหว่างก่อสร้าง</v>
          </cell>
          <cell r="H28" t="str">
            <v>=</v>
          </cell>
        </row>
        <row r="29">
          <cell r="C29" t="str">
            <v>2 งานดิน</v>
          </cell>
        </row>
        <row r="30">
          <cell r="C30" t="str">
            <v>งานดินขุด (จากแบบ สภาพปกติ)</v>
          </cell>
          <cell r="H30" t="str">
            <v>=</v>
          </cell>
        </row>
        <row r="31">
          <cell r="C31" t="str">
            <v>ดินขุดนำไปถมได้ (อยู่ในดุลพินิจของผู้ประมาณการแต่ไม่มากกว่า  0  ลบ.ม.( สภาพปกติ)</v>
          </cell>
          <cell r="H31" t="str">
            <v>=</v>
          </cell>
        </row>
        <row r="32">
          <cell r="C32" t="str">
            <v>งานดินถม (จากแบบ สภาพแน่น)</v>
          </cell>
          <cell r="H32" t="str">
            <v>=</v>
          </cell>
        </row>
        <row r="33">
          <cell r="C33" t="str">
            <v>ระยะทางขนย้ายดินขุด (ทางลูกรังราบ....…............ กม.)</v>
          </cell>
          <cell r="H33" t="str">
            <v>=</v>
          </cell>
        </row>
        <row r="34">
          <cell r="B34">
            <v>2.1</v>
          </cell>
          <cell r="C34" t="str">
            <v>งานขุดเปิดหน้าดิน(สภาพปกติ)</v>
          </cell>
          <cell r="H34" t="str">
            <v>=</v>
          </cell>
        </row>
        <row r="35">
          <cell r="B35">
            <v>2.2000000000000002</v>
          </cell>
          <cell r="C35" t="str">
            <v>งานดินขุดด้วยแรงคน (สภาพปกติ)</v>
          </cell>
          <cell r="H35" t="str">
            <v>=</v>
          </cell>
        </row>
        <row r="36">
          <cell r="B36">
            <v>2.2999999999999998</v>
          </cell>
          <cell r="C36" t="str">
            <v>งานดินขุดด้วยเครื่องจักร (สภาพปกติ)</v>
          </cell>
          <cell r="H36" t="str">
            <v>=</v>
          </cell>
        </row>
        <row r="37">
          <cell r="B37">
            <v>2.4</v>
          </cell>
          <cell r="C37" t="str">
            <v>งานดินขุดยาก (สภาพปกติ)</v>
          </cell>
          <cell r="H37" t="str">
            <v>=</v>
          </cell>
        </row>
        <row r="38">
          <cell r="C38" t="str">
            <v>ระยะขนย้ายดินขุดยาก (ทางลูกรังราบ....…............ กม.)</v>
          </cell>
          <cell r="H38" t="str">
            <v>=</v>
          </cell>
        </row>
        <row r="39">
          <cell r="B39">
            <v>2.5</v>
          </cell>
          <cell r="C39" t="str">
            <v>งานขุดลอกด้วยรถขุด (สภาพปกติ)</v>
          </cell>
          <cell r="H39" t="str">
            <v>=</v>
          </cell>
        </row>
        <row r="40">
          <cell r="B40">
            <v>2.6</v>
          </cell>
          <cell r="C40" t="str">
            <v>งานขุดลอกด้วยเรือขุด (สภาพปกติ)</v>
          </cell>
          <cell r="H40" t="str">
            <v>=</v>
          </cell>
        </row>
        <row r="41">
          <cell r="B41">
            <v>2.7</v>
          </cell>
          <cell r="C41" t="str">
            <v>งานระเบิดหิน (สภาพปกติ)</v>
          </cell>
          <cell r="D41" t="str">
            <v>( ค่าระเบิดหิน</v>
          </cell>
          <cell r="E41">
            <v>200</v>
          </cell>
          <cell r="F41" t="str">
            <v>บาท/ลบ.ม.)</v>
          </cell>
          <cell r="H41" t="str">
            <v>=</v>
          </cell>
        </row>
        <row r="42">
          <cell r="C42" t="str">
            <v>ระยะขนย้ายระเบิดหิน (ทางลูกรังราบ....…............ กม.)</v>
          </cell>
          <cell r="H42" t="str">
            <v>=</v>
          </cell>
        </row>
        <row r="43">
          <cell r="B43">
            <v>2.8</v>
          </cell>
          <cell r="C43" t="str">
            <v>งานดินถมบดอัดแน่นด้วยแรงคน (สภาพแน่น)</v>
          </cell>
          <cell r="H43" t="str">
            <v>=</v>
          </cell>
        </row>
        <row r="44">
          <cell r="B44">
            <v>2.9</v>
          </cell>
          <cell r="C44" t="str">
            <v>งานดินถมบดอัดแน่นด้วยเครื่องจักรเบา</v>
          </cell>
          <cell r="D44" t="str">
            <v>(ราคาน้ำมันเบนซิน</v>
          </cell>
          <cell r="E44">
            <v>15.5</v>
          </cell>
          <cell r="F44" t="str">
            <v>บาท/ลิตร)</v>
          </cell>
          <cell r="H44" t="str">
            <v>=</v>
          </cell>
        </row>
        <row r="45">
          <cell r="B45" t="str">
            <v>2.10</v>
          </cell>
          <cell r="C45" t="str">
            <v xml:space="preserve">งานดินถมบดอัดแน่นด้วยเครื่องจักร (สภาพแน่น =  สภาพปกติ x (1.25 / 1.6)) </v>
          </cell>
          <cell r="H45" t="str">
            <v>=</v>
          </cell>
        </row>
        <row r="46">
          <cell r="B46">
            <v>2.11</v>
          </cell>
          <cell r="C46" t="str">
            <v>งานดินถมบดอัดแน่นจากบ่อดิน (สภาพแน่น)</v>
          </cell>
          <cell r="H46" t="str">
            <v>=</v>
          </cell>
        </row>
        <row r="47">
          <cell r="C47" t="str">
            <v>ราคาที่ดิน (ราคาประเมิน จากกรมที่ดิน บาท/ไร่)</v>
          </cell>
          <cell r="H47" t="str">
            <v>=</v>
          </cell>
        </row>
        <row r="48">
          <cell r="C48" t="str">
            <v>ระยะขนย้ายดิน (ทางลูกรังราบ....…............ กม.)</v>
          </cell>
          <cell r="H48" t="str">
            <v>=</v>
          </cell>
        </row>
        <row r="49">
          <cell r="B49">
            <v>2.12</v>
          </cell>
          <cell r="C49" t="str">
            <v>งานลูกรังบดอัดแน่น</v>
          </cell>
          <cell r="H49" t="str">
            <v>=</v>
          </cell>
        </row>
        <row r="50">
          <cell r="C50" t="str">
            <v>ราคาลูกรังจากแหล่ง (บาท/ ลบ.ม.)</v>
          </cell>
          <cell r="H50" t="str">
            <v>=</v>
          </cell>
        </row>
        <row r="51">
          <cell r="C51" t="str">
            <v xml:space="preserve">   กรณี มีค่าขุดเปิดหน้าบ่อลูกรัง (บาท/ ลบ.ม.)</v>
          </cell>
          <cell r="H51" t="str">
            <v>=</v>
          </cell>
        </row>
        <row r="52">
          <cell r="C52" t="str">
            <v>ระยะขนย้ายดิน (ทางลูกรังราบ....…............ กม.)</v>
          </cell>
          <cell r="H52" t="str">
            <v>=</v>
          </cell>
        </row>
        <row r="53">
          <cell r="B53">
            <v>2.13</v>
          </cell>
          <cell r="C53" t="str">
            <v>งานปรับแต่งดินขุดขนทิ้ง (สถาพปกติ)</v>
          </cell>
          <cell r="H53" t="str">
            <v>=</v>
          </cell>
        </row>
        <row r="54">
          <cell r="C54" t="str">
            <v>3 งานโครงสร้าง</v>
          </cell>
        </row>
        <row r="55">
          <cell r="C55" t="str">
            <v>ราคาหินใหญ่ หรือกรวด</v>
          </cell>
          <cell r="D55" t="str">
            <v>ระยะขนย้ายหิน (ทางลาดยางราบ......... กม.)</v>
          </cell>
          <cell r="H55" t="str">
            <v>=</v>
          </cell>
        </row>
        <row r="56">
          <cell r="C56" t="str">
            <v>ราคาหินย่อย หรือกรวด</v>
          </cell>
          <cell r="D56" t="str">
            <v>ระยะขนย้ายหิน (ทางลาดยางราบ......... กม.)</v>
          </cell>
          <cell r="H56" t="str">
            <v>=</v>
          </cell>
        </row>
        <row r="57">
          <cell r="C57" t="str">
            <v>ราคาทรายหยาบ</v>
          </cell>
          <cell r="D57" t="str">
            <v>ระยะขนย้ายทราย (ทางลาดยางราบ......... กม.)</v>
          </cell>
          <cell r="H57" t="str">
            <v>=</v>
          </cell>
        </row>
        <row r="58">
          <cell r="C58" t="str">
            <v>ราคาปูนซึเมนต์</v>
          </cell>
          <cell r="H58" t="str">
            <v>=</v>
          </cell>
        </row>
        <row r="59">
          <cell r="C59" t="str">
            <v>ราคาไม้แบบ</v>
          </cell>
          <cell r="H59" t="str">
            <v>=</v>
          </cell>
        </row>
        <row r="60">
          <cell r="C60" t="str">
            <v>อัตราราคาต่อและรื้อแบบ(ค่าแรง)</v>
          </cell>
          <cell r="H60" t="str">
            <v>=</v>
          </cell>
        </row>
        <row r="61">
          <cell r="B61">
            <v>3.1</v>
          </cell>
          <cell r="C61" t="str">
            <v>งานคอนกรีตโครงสร้าง (ปริมาณงานคิดตามแบบ)</v>
          </cell>
          <cell r="H61" t="str">
            <v>=</v>
          </cell>
        </row>
        <row r="62">
          <cell r="C62" t="str">
            <v>งานไม้แบบคอนกรีตโครงสร้าง (ปริมาณงานคิดตามแบบ)</v>
          </cell>
          <cell r="H62" t="str">
            <v>=</v>
          </cell>
        </row>
        <row r="63">
          <cell r="B63">
            <v>3.2</v>
          </cell>
          <cell r="C63" t="str">
            <v>งานคอนกรีตหยาบ (ปริมาณงานคิดตามแบบ)</v>
          </cell>
          <cell r="H63" t="str">
            <v>=</v>
          </cell>
        </row>
        <row r="64">
          <cell r="B64">
            <v>3.3</v>
          </cell>
          <cell r="C64" t="str">
            <v>งานคอนกรีตล้วนปนหินใหญ่ (ปริมาณงานคิดตามแบบ)</v>
          </cell>
          <cell r="H64" t="str">
            <v>=</v>
          </cell>
        </row>
        <row r="65">
          <cell r="C65" t="str">
            <v>งานไม้แบบคอนกรีตล้วนปนหินใหญ่ (ปริมาณงานคิดตามแบบ)</v>
          </cell>
          <cell r="H65" t="str">
            <v>=</v>
          </cell>
        </row>
        <row r="66">
          <cell r="B66">
            <v>3.4</v>
          </cell>
          <cell r="C66" t="str">
            <v>งานเหล็กเสริมคอนกรีต (ปริมาณงานคิดตามแบบ)</v>
          </cell>
          <cell r="H66" t="str">
            <v>=</v>
          </cell>
        </row>
        <row r="67">
          <cell r="B67">
            <v>3.5</v>
          </cell>
          <cell r="C67" t="str">
            <v>งานรอยต่อคอนกรีต (ปริมาณงานคิดตามแบบ)</v>
          </cell>
          <cell r="H67" t="str">
            <v>=</v>
          </cell>
        </row>
        <row r="68">
          <cell r="B68">
            <v>3.6</v>
          </cell>
          <cell r="C68" t="str">
            <v>งานลดแรงดันน้ำ</v>
          </cell>
          <cell r="H68" t="str">
            <v>=</v>
          </cell>
        </row>
        <row r="69">
          <cell r="C69" t="str">
            <v>4. งานป้องกันการกัดเซาะ</v>
          </cell>
        </row>
        <row r="70">
          <cell r="B70">
            <v>4.0999999999999996</v>
          </cell>
          <cell r="C70" t="str">
            <v>งานคอนกรีตดาด</v>
          </cell>
          <cell r="H70" t="str">
            <v>=</v>
          </cell>
        </row>
        <row r="71">
          <cell r="C71" t="str">
            <v>ความหนางานดาดคอนกรีต(ความหนาเฉลี่ย)</v>
          </cell>
          <cell r="H71" t="str">
            <v>=</v>
          </cell>
        </row>
        <row r="72">
          <cell r="C72" t="str">
            <v>งานไม้แบบคอนกรีตดาด</v>
          </cell>
          <cell r="H72" t="str">
            <v>=</v>
          </cell>
        </row>
        <row r="73">
          <cell r="B73">
            <v>4.2</v>
          </cell>
          <cell r="C73" t="str">
            <v>งานหินเรียง</v>
          </cell>
          <cell r="H73" t="str">
            <v>=</v>
          </cell>
        </row>
        <row r="74">
          <cell r="B74">
            <v>4.3</v>
          </cell>
          <cell r="C74" t="str">
            <v>งานหินเรียงในกล่องGabion  and Mattress</v>
          </cell>
          <cell r="H74" t="str">
            <v>=</v>
          </cell>
        </row>
        <row r="75">
          <cell r="B75">
            <v>4.4000000000000004</v>
          </cell>
          <cell r="C75" t="str">
            <v>งานหินเรียงยาแนว</v>
          </cell>
          <cell r="H75" t="str">
            <v>=</v>
          </cell>
        </row>
        <row r="76">
          <cell r="B76">
            <v>4.5</v>
          </cell>
          <cell r="C76" t="str">
            <v>งานหินก่อ</v>
          </cell>
          <cell r="H76" t="str">
            <v>=</v>
          </cell>
        </row>
        <row r="77">
          <cell r="B77">
            <v>4.5999999999999996</v>
          </cell>
          <cell r="C77" t="str">
            <v>งานหินทิ้ง</v>
          </cell>
          <cell r="H77" t="str">
            <v>=</v>
          </cell>
        </row>
        <row r="78">
          <cell r="B78">
            <v>4.7</v>
          </cell>
          <cell r="C78" t="str">
            <v>งานวัสดุกรอง</v>
          </cell>
          <cell r="H78" t="str">
            <v>=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>
            <v>0</v>
          </cell>
          <cell r="B7">
            <v>18.2361</v>
          </cell>
          <cell r="C7">
            <v>0.66249999999999998</v>
          </cell>
          <cell r="D7">
            <v>5.5</v>
          </cell>
          <cell r="E7">
            <v>24.398599999999998</v>
          </cell>
          <cell r="F7">
            <v>1.244</v>
          </cell>
          <cell r="G7">
            <v>1.07</v>
          </cell>
          <cell r="H7">
            <v>1.3310999999999999</v>
          </cell>
          <cell r="J7">
            <v>1.3713</v>
          </cell>
          <cell r="L7">
            <v>0</v>
          </cell>
          <cell r="M7">
            <v>10.2393</v>
          </cell>
          <cell r="N7">
            <v>0.66249999999999998</v>
          </cell>
          <cell r="O7">
            <v>5.5</v>
          </cell>
          <cell r="P7">
            <v>16.401800000000001</v>
          </cell>
          <cell r="Q7">
            <v>1.1639999999999999</v>
          </cell>
          <cell r="S7">
            <v>1.2455000000000001</v>
          </cell>
          <cell r="U7">
            <v>0</v>
          </cell>
        </row>
        <row r="8">
          <cell r="A8">
            <v>5</v>
          </cell>
          <cell r="B8">
            <v>18.2361</v>
          </cell>
          <cell r="C8">
            <v>0.66249999999999998</v>
          </cell>
          <cell r="D8">
            <v>5.5</v>
          </cell>
          <cell r="E8">
            <v>24.398599999999998</v>
          </cell>
          <cell r="F8">
            <v>1.244</v>
          </cell>
          <cell r="G8">
            <v>1.07</v>
          </cell>
          <cell r="H8">
            <v>1.3310999999999999</v>
          </cell>
          <cell r="J8">
            <v>1.3713</v>
          </cell>
          <cell r="L8">
            <v>5</v>
          </cell>
          <cell r="M8">
            <v>10.2393</v>
          </cell>
          <cell r="N8">
            <v>0.66249999999999998</v>
          </cell>
          <cell r="O8">
            <v>5.5</v>
          </cell>
          <cell r="P8">
            <v>16.401800000000001</v>
          </cell>
          <cell r="Q8">
            <v>1.1639999999999999</v>
          </cell>
          <cell r="S8">
            <v>1.2455000000000001</v>
          </cell>
          <cell r="U8">
            <v>0.5</v>
          </cell>
        </row>
        <row r="9">
          <cell r="A9">
            <v>10</v>
          </cell>
          <cell r="B9">
            <v>14.041</v>
          </cell>
          <cell r="C9">
            <v>0.55000000000000004</v>
          </cell>
          <cell r="D9">
            <v>5.5</v>
          </cell>
          <cell r="E9">
            <v>20.091000000000001</v>
          </cell>
          <cell r="F9">
            <v>1.2009000000000001</v>
          </cell>
          <cell r="G9">
            <v>1.07</v>
          </cell>
          <cell r="H9">
            <v>1.2849999999999999</v>
          </cell>
          <cell r="J9">
            <v>1.3275999999999999</v>
          </cell>
          <cell r="L9">
            <v>10</v>
          </cell>
          <cell r="M9">
            <v>7.9534000000000002</v>
          </cell>
          <cell r="N9">
            <v>0.55000000000000004</v>
          </cell>
          <cell r="O9">
            <v>5.5</v>
          </cell>
          <cell r="P9">
            <v>14.003399999999999</v>
          </cell>
          <cell r="Q9">
            <v>1.1399999999999999</v>
          </cell>
          <cell r="S9">
            <v>1.2198</v>
          </cell>
          <cell r="U9">
            <v>1</v>
          </cell>
        </row>
        <row r="10">
          <cell r="A10">
            <v>20</v>
          </cell>
          <cell r="B10">
            <v>9.7858000000000001</v>
          </cell>
          <cell r="C10">
            <v>0.4375</v>
          </cell>
          <cell r="D10">
            <v>5.5</v>
          </cell>
          <cell r="E10">
            <v>15.7233</v>
          </cell>
          <cell r="F10">
            <v>1.1572</v>
          </cell>
          <cell r="G10">
            <v>1.07</v>
          </cell>
          <cell r="H10">
            <v>1.2382</v>
          </cell>
          <cell r="J10">
            <v>1.2794000000000001</v>
          </cell>
          <cell r="L10">
            <v>15</v>
          </cell>
          <cell r="M10">
            <v>7.8041999999999998</v>
          </cell>
          <cell r="N10">
            <v>0.4375</v>
          </cell>
          <cell r="O10">
            <v>5.5</v>
          </cell>
          <cell r="P10">
            <v>13.7417</v>
          </cell>
          <cell r="Q10">
            <v>1.1374</v>
          </cell>
          <cell r="S10">
            <v>1.2170000000000001</v>
          </cell>
          <cell r="U10">
            <v>2</v>
          </cell>
        </row>
        <row r="11">
          <cell r="A11">
            <v>30</v>
          </cell>
          <cell r="B11">
            <v>6.9081999999999999</v>
          </cell>
          <cell r="C11">
            <v>0.4375</v>
          </cell>
          <cell r="D11">
            <v>5.5</v>
          </cell>
          <cell r="E11">
            <v>12.845700000000001</v>
          </cell>
          <cell r="F11">
            <v>1.1285000000000001</v>
          </cell>
          <cell r="G11">
            <v>1.07</v>
          </cell>
          <cell r="H11">
            <v>1.2074</v>
          </cell>
          <cell r="J11">
            <v>1.2434000000000001</v>
          </cell>
          <cell r="L11">
            <v>20</v>
          </cell>
          <cell r="M11">
            <v>7.5434999999999999</v>
          </cell>
          <cell r="N11">
            <v>0.32500000000000001</v>
          </cell>
          <cell r="O11">
            <v>5.5</v>
          </cell>
          <cell r="P11">
            <v>13.368499999999999</v>
          </cell>
          <cell r="Q11">
            <v>1.1336999999999999</v>
          </cell>
          <cell r="S11">
            <v>1.2130000000000001</v>
          </cell>
          <cell r="U11">
            <v>5</v>
          </cell>
        </row>
        <row r="12">
          <cell r="A12">
            <v>40</v>
          </cell>
          <cell r="B12">
            <v>6.9898999999999996</v>
          </cell>
          <cell r="C12">
            <v>0.28749999999999998</v>
          </cell>
          <cell r="D12">
            <v>5</v>
          </cell>
          <cell r="E12">
            <v>12.2774</v>
          </cell>
          <cell r="F12">
            <v>1.1228</v>
          </cell>
          <cell r="G12">
            <v>1.07</v>
          </cell>
          <cell r="H12">
            <v>1.2014</v>
          </cell>
          <cell r="J12">
            <v>1.2414000000000001</v>
          </cell>
          <cell r="L12">
            <v>25</v>
          </cell>
          <cell r="M12">
            <v>6.3526999999999996</v>
          </cell>
          <cell r="N12">
            <v>0.32500000000000001</v>
          </cell>
          <cell r="O12">
            <v>5</v>
          </cell>
          <cell r="P12">
            <v>12.1777</v>
          </cell>
          <cell r="Q12">
            <v>1.1217999999999999</v>
          </cell>
          <cell r="S12">
            <v>1.2002999999999999</v>
          </cell>
          <cell r="U12">
            <v>10</v>
          </cell>
        </row>
        <row r="13">
          <cell r="A13">
            <v>50</v>
          </cell>
          <cell r="B13">
            <v>6.4551999999999996</v>
          </cell>
          <cell r="C13">
            <v>0.21249999999999999</v>
          </cell>
          <cell r="D13">
            <v>5</v>
          </cell>
          <cell r="E13">
            <v>11.6677</v>
          </cell>
          <cell r="F13">
            <v>1.1167</v>
          </cell>
          <cell r="G13">
            <v>1.07</v>
          </cell>
          <cell r="H13">
            <v>1.1948000000000001</v>
          </cell>
          <cell r="J13">
            <v>1.2354000000000001</v>
          </cell>
          <cell r="L13">
            <v>30</v>
          </cell>
          <cell r="M13">
            <v>6.4889000000000001</v>
          </cell>
          <cell r="N13">
            <v>0.21249999999999999</v>
          </cell>
          <cell r="O13">
            <v>5</v>
          </cell>
          <cell r="P13">
            <v>11.7014</v>
          </cell>
          <cell r="Q13">
            <v>1.117</v>
          </cell>
          <cell r="S13">
            <v>1.1952</v>
          </cell>
          <cell r="U13">
            <v>15</v>
          </cell>
        </row>
        <row r="14">
          <cell r="A14">
            <v>60</v>
          </cell>
          <cell r="B14">
            <v>5.5914999999999999</v>
          </cell>
          <cell r="C14">
            <v>0.21249999999999999</v>
          </cell>
          <cell r="D14">
            <v>5</v>
          </cell>
          <cell r="E14">
            <v>10.804399999999999</v>
          </cell>
          <cell r="F14">
            <v>1.1080000000000001</v>
          </cell>
          <cell r="G14">
            <v>1.07</v>
          </cell>
          <cell r="H14">
            <v>1.1856</v>
          </cell>
          <cell r="J14">
            <v>1.2239</v>
          </cell>
          <cell r="L14">
            <v>35</v>
          </cell>
          <cell r="M14">
            <v>6.0807000000000002</v>
          </cell>
          <cell r="N14">
            <v>0.17499999999999999</v>
          </cell>
          <cell r="O14">
            <v>5</v>
          </cell>
          <cell r="P14">
            <v>11.255699999999999</v>
          </cell>
          <cell r="Q14">
            <v>1.1126</v>
          </cell>
          <cell r="S14">
            <v>1.1903999999999999</v>
          </cell>
          <cell r="U14">
            <v>20</v>
          </cell>
        </row>
        <row r="15">
          <cell r="A15">
            <v>70</v>
          </cell>
          <cell r="B15">
            <v>5.4047999999999998</v>
          </cell>
          <cell r="C15">
            <v>0.17499999999999999</v>
          </cell>
          <cell r="D15">
            <v>4.5</v>
          </cell>
          <cell r="E15">
            <v>10.079800000000001</v>
          </cell>
          <cell r="F15">
            <v>1.1008</v>
          </cell>
          <cell r="G15">
            <v>1.07</v>
          </cell>
          <cell r="H15">
            <v>1.1778999999999999</v>
          </cell>
          <cell r="J15">
            <v>1.2162999999999999</v>
          </cell>
          <cell r="L15">
            <v>40</v>
          </cell>
          <cell r="M15">
            <v>5.5419</v>
          </cell>
          <cell r="N15">
            <v>0.17499999999999999</v>
          </cell>
          <cell r="O15">
            <v>4.5</v>
          </cell>
          <cell r="P15">
            <v>10.716900000000001</v>
          </cell>
          <cell r="Q15">
            <v>1.1072</v>
          </cell>
          <cell r="S15">
            <v>1.1847000000000001</v>
          </cell>
          <cell r="U15">
            <v>25</v>
          </cell>
        </row>
        <row r="16">
          <cell r="A16">
            <v>80</v>
          </cell>
          <cell r="B16">
            <v>5.1508000000000003</v>
          </cell>
          <cell r="C16">
            <v>0.13750000000000001</v>
          </cell>
          <cell r="D16">
            <v>4.5</v>
          </cell>
          <cell r="E16">
            <v>9.7882999999999996</v>
          </cell>
          <cell r="F16">
            <v>1.0979000000000001</v>
          </cell>
          <cell r="G16">
            <v>1.07</v>
          </cell>
          <cell r="H16">
            <v>1.1747000000000001</v>
          </cell>
          <cell r="J16">
            <v>1.2132000000000001</v>
          </cell>
          <cell r="L16">
            <v>45</v>
          </cell>
          <cell r="M16">
            <v>5.1228999999999996</v>
          </cell>
          <cell r="N16">
            <v>0.17499999999999999</v>
          </cell>
          <cell r="O16">
            <v>4.5</v>
          </cell>
          <cell r="P16">
            <v>9.7979000000000003</v>
          </cell>
          <cell r="Q16">
            <v>1.0980000000000001</v>
          </cell>
          <cell r="S16">
            <v>1.1748000000000001</v>
          </cell>
          <cell r="U16">
            <v>30</v>
          </cell>
        </row>
        <row r="17">
          <cell r="A17">
            <v>90</v>
          </cell>
          <cell r="B17">
            <v>4.7691999999999997</v>
          </cell>
          <cell r="C17">
            <v>0.13750000000000001</v>
          </cell>
          <cell r="D17">
            <v>4.5</v>
          </cell>
          <cell r="E17">
            <v>9.4067000000000007</v>
          </cell>
          <cell r="F17">
            <v>1.0941000000000001</v>
          </cell>
          <cell r="G17">
            <v>1.07</v>
          </cell>
          <cell r="H17">
            <v>1.1707000000000001</v>
          </cell>
          <cell r="J17">
            <v>1.208</v>
          </cell>
          <cell r="L17">
            <v>50</v>
          </cell>
          <cell r="M17">
            <v>4.7877000000000001</v>
          </cell>
          <cell r="N17">
            <v>0.17499999999999999</v>
          </cell>
          <cell r="O17">
            <v>4.5</v>
          </cell>
          <cell r="P17">
            <v>9.4626999999999999</v>
          </cell>
          <cell r="Q17">
            <v>1.0946</v>
          </cell>
          <cell r="S17">
            <v>1.1713</v>
          </cell>
          <cell r="U17">
            <v>40</v>
          </cell>
        </row>
        <row r="18">
          <cell r="A18">
            <v>100</v>
          </cell>
          <cell r="B18">
            <v>4.4638999999999998</v>
          </cell>
          <cell r="C18">
            <v>0.13750000000000001</v>
          </cell>
          <cell r="D18">
            <v>4.5</v>
          </cell>
          <cell r="E18">
            <v>9.1013999999999999</v>
          </cell>
          <cell r="F18">
            <v>1.091</v>
          </cell>
          <cell r="G18">
            <v>1.07</v>
          </cell>
          <cell r="H18">
            <v>1.1674</v>
          </cell>
          <cell r="J18">
            <v>1.2038</v>
          </cell>
          <cell r="L18">
            <v>55</v>
          </cell>
          <cell r="M18">
            <v>4.6136999999999997</v>
          </cell>
          <cell r="N18">
            <v>0.17499999999999999</v>
          </cell>
          <cell r="O18">
            <v>4.5</v>
          </cell>
          <cell r="P18">
            <v>9.2887000000000004</v>
          </cell>
          <cell r="Q18">
            <v>1.0929</v>
          </cell>
          <cell r="S18">
            <v>1.1694</v>
          </cell>
          <cell r="U18">
            <v>50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--"/>
      <sheetName val="---"/>
      <sheetName val="sheet2"/>
      <sheetName val="sheet3"/>
      <sheetName val="sheet4"/>
      <sheetName val="__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2L5"/>
    </sheetNames>
    <definedNames>
      <definedName name="acc_fto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ทั่วไป"/>
      <sheetName val="INPUT"/>
      <sheetName val="สารบัญ"/>
      <sheetName val="ปะหน้า"/>
      <sheetName val="สารบัญหัวข้อการเบิกจ่าย"/>
      <sheetName val="ปร5"/>
      <sheetName val="ปร4"/>
      <sheetName val="ปร4-1"/>
      <sheetName val="หา FACTOR F"/>
      <sheetName val="ตารางFACTOR Fทาง"/>
      <sheetName val="ตารางFACTOR Fโครงสร้าง"/>
      <sheetName val="unitcost"/>
      <sheetName val="FACTOR - F"/>
      <sheetName val="กราฟทำงาน"/>
      <sheetName val="เวลาทำงาน (1)"/>
      <sheetName val="อัตราทำงาน"/>
      <sheetName val="แหล่งวัสดุ"/>
      <sheetName val="ค่าดำเนินการ"/>
      <sheetName val="ค่าขนส่ง 1"/>
      <sheetName val="ค่าขนส่ง 1(ต่อ)"/>
      <sheetName val="ดำเนินการ"/>
      <sheetName val="ดำเนินการ (เดิม)"/>
      <sheetName val="Factor ดิน"/>
      <sheetName val="bf"/>
      <sheetName val="boq-bf"/>
      <sheetName val="การคิดค่า"/>
      <sheetName val="ตารางขนส่ง"/>
      <sheetName val="ขนส่งพ่วง"/>
      <sheetName val="ขนส่งพ่วง(ต่อ)"/>
      <sheetName val="เริ่มต้น"/>
      <sheetName val="บทที่1"/>
      <sheetName val="บทที่2(1)"/>
      <sheetName val="วิธีคิดค่าขนส่ง"/>
      <sheetName val="Detailค่าเครื่องจักร"/>
      <sheetName val="สรุปค่าเครื่องจักร+อะไหล่สึกหรอ"/>
      <sheetName val="บทที่2(2)"/>
      <sheetName val="บทที่2(3)"/>
      <sheetName val="บทที่2(4)"/>
      <sheetName val="บทที่2(6)"/>
      <sheetName val="บทที่2(7)"/>
      <sheetName val="บทที่3"/>
      <sheetName val="บทที่3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ญญา3"/>
      <sheetName val="ปตร"/>
      <sheetName val="Fto"/>
      <sheetName val="Fto2"/>
      <sheetName val="Fto3"/>
      <sheetName val="Cal Fto"/>
      <sheetName val="output"/>
      <sheetName val="output2"/>
      <sheetName val="output3"/>
      <sheetName val="install"/>
      <sheetName val="fto สัญญา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70"/>
  <sheetViews>
    <sheetView tabSelected="1" view="pageBreakPreview" zoomScaleNormal="100" zoomScaleSheetLayoutView="100" workbookViewId="0">
      <selection sqref="A1:H1"/>
    </sheetView>
  </sheetViews>
  <sheetFormatPr defaultColWidth="10" defaultRowHeight="19.95" customHeight="1"/>
  <cols>
    <col min="1" max="1" width="5.6640625" style="278" customWidth="1"/>
    <col min="2" max="2" width="49.44140625" style="278" bestFit="1" customWidth="1"/>
    <col min="3" max="3" width="9.33203125" style="278" customWidth="1"/>
    <col min="4" max="4" width="8.44140625" style="278" customWidth="1"/>
    <col min="5" max="7" width="9.33203125" style="278" customWidth="1"/>
    <col min="8" max="8" width="11.6640625" style="278" customWidth="1"/>
    <col min="9" max="16384" width="10" style="278"/>
  </cols>
  <sheetData>
    <row r="1" spans="1:18" ht="30" customHeight="1">
      <c r="A1" s="494" t="s">
        <v>340</v>
      </c>
      <c r="B1" s="494"/>
      <c r="C1" s="494"/>
      <c r="D1" s="494"/>
      <c r="E1" s="494"/>
      <c r="F1" s="494"/>
      <c r="G1" s="494"/>
      <c r="H1" s="494"/>
    </row>
    <row r="2" spans="1:18" ht="19.95" customHeight="1">
      <c r="A2" s="461" t="s">
        <v>341</v>
      </c>
      <c r="B2" s="279"/>
      <c r="C2" s="495" t="s">
        <v>342</v>
      </c>
      <c r="D2" s="495"/>
      <c r="E2" s="495"/>
      <c r="F2" s="495"/>
      <c r="G2" s="280"/>
      <c r="H2" s="281"/>
    </row>
    <row r="3" spans="1:18" s="282" customFormat="1" ht="19.95" customHeight="1">
      <c r="A3" s="496" t="s">
        <v>360</v>
      </c>
      <c r="B3" s="496"/>
      <c r="C3" s="496" t="s">
        <v>343</v>
      </c>
      <c r="D3" s="496"/>
      <c r="E3" s="496"/>
      <c r="F3" s="496"/>
      <c r="G3" s="497" t="s">
        <v>344</v>
      </c>
      <c r="H3" s="497"/>
    </row>
    <row r="4" spans="1:18" ht="19.95" customHeight="1" thickBot="1">
      <c r="A4" s="493" t="s">
        <v>361</v>
      </c>
      <c r="B4" s="493"/>
      <c r="C4" s="493"/>
      <c r="D4" s="283"/>
      <c r="E4" s="283"/>
      <c r="F4" s="281"/>
      <c r="G4" s="485" t="s">
        <v>345</v>
      </c>
      <c r="H4" s="485"/>
    </row>
    <row r="5" spans="1:18" ht="19.95" customHeight="1" thickTop="1">
      <c r="A5" s="284" t="s">
        <v>10</v>
      </c>
      <c r="B5" s="486" t="s">
        <v>5</v>
      </c>
      <c r="C5" s="488" t="s">
        <v>346</v>
      </c>
      <c r="D5" s="489"/>
      <c r="E5" s="490" t="s">
        <v>347</v>
      </c>
      <c r="F5" s="491"/>
      <c r="G5" s="492"/>
      <c r="H5" s="285" t="s">
        <v>348</v>
      </c>
    </row>
    <row r="6" spans="1:18" ht="19.95" customHeight="1" thickBot="1">
      <c r="A6" s="286" t="s">
        <v>173</v>
      </c>
      <c r="B6" s="487"/>
      <c r="C6" s="287" t="s">
        <v>6</v>
      </c>
      <c r="D6" s="288" t="s">
        <v>2</v>
      </c>
      <c r="E6" s="288" t="s">
        <v>171</v>
      </c>
      <c r="F6" s="288" t="s">
        <v>156</v>
      </c>
      <c r="G6" s="289" t="s">
        <v>175</v>
      </c>
      <c r="H6" s="290" t="s">
        <v>349</v>
      </c>
    </row>
    <row r="7" spans="1:18" s="295" customFormat="1" ht="19.95" customHeight="1" thickTop="1">
      <c r="A7" s="399"/>
      <c r="B7" s="400" t="s">
        <v>339</v>
      </c>
      <c r="C7" s="291"/>
      <c r="D7" s="292"/>
      <c r="E7" s="293"/>
      <c r="F7" s="293"/>
      <c r="G7" s="293"/>
      <c r="H7" s="294"/>
      <c r="N7" s="296"/>
      <c r="O7" s="296"/>
      <c r="R7" s="296"/>
    </row>
    <row r="8" spans="1:18" s="295" customFormat="1" ht="19.95" customHeight="1">
      <c r="A8" s="297">
        <v>1</v>
      </c>
      <c r="B8" s="298" t="s">
        <v>299</v>
      </c>
      <c r="C8" s="299">
        <v>1</v>
      </c>
      <c r="D8" s="300" t="s">
        <v>350</v>
      </c>
      <c r="E8" s="293"/>
      <c r="F8" s="293"/>
      <c r="G8" s="293"/>
      <c r="H8" s="294"/>
      <c r="N8" s="296"/>
      <c r="O8" s="296"/>
      <c r="R8" s="296"/>
    </row>
    <row r="9" spans="1:18" s="295" customFormat="1" ht="19.95" customHeight="1">
      <c r="A9" s="297">
        <v>2</v>
      </c>
      <c r="B9" s="460" t="s">
        <v>220</v>
      </c>
      <c r="C9" s="299">
        <v>1</v>
      </c>
      <c r="D9" s="300" t="s">
        <v>350</v>
      </c>
      <c r="E9" s="293"/>
      <c r="F9" s="293"/>
      <c r="G9" s="293"/>
      <c r="H9" s="294"/>
      <c r="N9" s="296"/>
      <c r="O9" s="296"/>
      <c r="R9" s="296"/>
    </row>
    <row r="10" spans="1:18" s="295" customFormat="1" ht="19.95" customHeight="1">
      <c r="A10" s="297">
        <v>3</v>
      </c>
      <c r="B10" s="460" t="s">
        <v>232</v>
      </c>
      <c r="C10" s="299">
        <v>1</v>
      </c>
      <c r="D10" s="300" t="s">
        <v>350</v>
      </c>
      <c r="E10" s="293"/>
      <c r="F10" s="293"/>
      <c r="G10" s="293"/>
      <c r="H10" s="294"/>
      <c r="N10" s="296"/>
      <c r="O10" s="296"/>
      <c r="R10" s="296"/>
    </row>
    <row r="11" spans="1:18" s="295" customFormat="1" ht="19.95" customHeight="1">
      <c r="A11" s="272">
        <v>4</v>
      </c>
      <c r="B11" s="269" t="s">
        <v>332</v>
      </c>
      <c r="C11" s="299">
        <v>1</v>
      </c>
      <c r="D11" s="300" t="s">
        <v>350</v>
      </c>
      <c r="E11" s="304"/>
      <c r="F11" s="304"/>
      <c r="G11" s="304"/>
      <c r="H11" s="305"/>
      <c r="N11" s="296"/>
      <c r="O11" s="296"/>
      <c r="R11" s="296"/>
    </row>
    <row r="12" spans="1:18" s="295" customFormat="1" ht="19.95" customHeight="1">
      <c r="A12" s="272">
        <v>5</v>
      </c>
      <c r="B12" s="480" t="s">
        <v>335</v>
      </c>
      <c r="C12" s="302">
        <v>1</v>
      </c>
      <c r="D12" s="303" t="s">
        <v>350</v>
      </c>
      <c r="E12" s="304"/>
      <c r="F12" s="304"/>
      <c r="G12" s="304"/>
      <c r="H12" s="305"/>
      <c r="N12" s="296"/>
      <c r="O12" s="296"/>
      <c r="R12" s="296"/>
    </row>
    <row r="13" spans="1:18" s="295" customFormat="1" ht="19.95" customHeight="1">
      <c r="A13" s="306"/>
      <c r="B13" s="307"/>
      <c r="C13" s="308"/>
      <c r="D13" s="309"/>
      <c r="E13" s="310"/>
      <c r="F13" s="310"/>
      <c r="G13" s="310"/>
      <c r="H13" s="311"/>
      <c r="N13" s="296"/>
      <c r="O13" s="296"/>
      <c r="R13" s="296"/>
    </row>
    <row r="14" spans="1:18" s="295" customFormat="1" ht="19.95" customHeight="1">
      <c r="A14" s="312"/>
      <c r="B14" s="313" t="s">
        <v>363</v>
      </c>
      <c r="C14" s="314"/>
      <c r="D14" s="315"/>
      <c r="E14" s="316"/>
      <c r="F14" s="316"/>
      <c r="G14" s="316"/>
      <c r="H14" s="277"/>
      <c r="N14" s="296"/>
      <c r="O14" s="296"/>
      <c r="R14" s="296"/>
    </row>
    <row r="15" spans="1:18" s="295" customFormat="1" ht="19.95" customHeight="1">
      <c r="A15" s="317"/>
      <c r="B15" s="318" t="s">
        <v>351</v>
      </c>
      <c r="C15" s="319"/>
      <c r="D15" s="320"/>
      <c r="E15" s="321"/>
      <c r="F15" s="321"/>
      <c r="G15" s="321"/>
      <c r="H15" s="322"/>
      <c r="N15" s="296"/>
      <c r="O15" s="296"/>
      <c r="R15" s="296"/>
    </row>
    <row r="16" spans="1:18" s="295" customFormat="1" ht="19.95" customHeight="1">
      <c r="A16" s="317"/>
      <c r="B16" s="323" t="s">
        <v>348</v>
      </c>
      <c r="C16" s="324"/>
      <c r="D16" s="325"/>
      <c r="E16" s="321"/>
      <c r="F16" s="321"/>
      <c r="G16" s="321"/>
      <c r="H16" s="326"/>
      <c r="N16" s="296"/>
      <c r="O16" s="296"/>
      <c r="R16" s="296"/>
    </row>
    <row r="17" spans="1:18" s="295" customFormat="1" ht="19.95" customHeight="1">
      <c r="A17" s="327"/>
      <c r="B17" s="328" t="s">
        <v>352</v>
      </c>
      <c r="C17" s="329"/>
      <c r="D17" s="330"/>
      <c r="E17" s="331"/>
      <c r="F17" s="331"/>
      <c r="G17" s="331"/>
      <c r="H17" s="322"/>
      <c r="N17" s="296"/>
      <c r="O17" s="296"/>
      <c r="R17" s="296"/>
    </row>
    <row r="18" spans="1:18" s="295" customFormat="1" ht="19.95" customHeight="1" thickBot="1">
      <c r="A18" s="332"/>
      <c r="B18" s="333" t="s">
        <v>353</v>
      </c>
      <c r="C18" s="334"/>
      <c r="D18" s="335"/>
      <c r="E18" s="336"/>
      <c r="F18" s="336"/>
      <c r="G18" s="336"/>
      <c r="H18" s="337"/>
      <c r="N18" s="296"/>
      <c r="O18" s="296"/>
      <c r="R18" s="296"/>
    </row>
    <row r="19" spans="1:18" s="295" customFormat="1" ht="19.95" customHeight="1" thickTop="1">
      <c r="A19" s="338"/>
      <c r="B19" s="339" t="s">
        <v>334</v>
      </c>
      <c r="C19" s="340" t="s">
        <v>354</v>
      </c>
      <c r="D19" s="341"/>
      <c r="E19" s="342"/>
      <c r="F19" s="342"/>
      <c r="G19" s="343"/>
      <c r="H19" s="342"/>
      <c r="N19" s="296"/>
      <c r="O19" s="296"/>
      <c r="R19" s="296"/>
    </row>
    <row r="20" spans="1:18" s="295" customFormat="1" ht="19.95" customHeight="1">
      <c r="A20" s="252"/>
      <c r="B20" s="344"/>
      <c r="C20" s="345"/>
      <c r="D20" s="346"/>
      <c r="E20" s="347"/>
      <c r="F20" s="347"/>
      <c r="G20" s="250"/>
      <c r="H20" s="347"/>
      <c r="N20" s="296"/>
      <c r="O20" s="296"/>
      <c r="R20" s="296"/>
    </row>
    <row r="21" spans="1:18" s="295" customFormat="1" ht="19.95" customHeight="1">
      <c r="A21" s="252"/>
      <c r="B21" s="344"/>
      <c r="C21" s="345"/>
      <c r="D21" s="346"/>
      <c r="E21" s="347"/>
      <c r="F21" s="347"/>
      <c r="G21" s="250"/>
      <c r="H21" s="347"/>
      <c r="N21" s="296"/>
      <c r="O21" s="296"/>
      <c r="R21" s="296"/>
    </row>
    <row r="22" spans="1:18" s="295" customFormat="1" ht="19.95" customHeight="1">
      <c r="A22" s="348"/>
      <c r="B22" s="349"/>
      <c r="C22" s="350"/>
      <c r="D22" s="351"/>
      <c r="E22" s="352"/>
      <c r="F22" s="352"/>
      <c r="G22" s="352"/>
      <c r="H22" s="352"/>
      <c r="N22" s="296"/>
      <c r="O22" s="296"/>
      <c r="R22" s="296"/>
    </row>
    <row r="23" spans="1:18" s="295" customFormat="1" ht="19.95" customHeight="1">
      <c r="A23" s="348"/>
      <c r="B23" s="349"/>
      <c r="C23" s="350"/>
      <c r="D23" s="351"/>
      <c r="E23" s="352"/>
      <c r="F23" s="352"/>
      <c r="G23" s="352"/>
      <c r="H23" s="352"/>
      <c r="N23" s="296"/>
      <c r="O23" s="296"/>
      <c r="R23" s="296"/>
    </row>
    <row r="24" spans="1:18" s="295" customFormat="1" ht="19.95" customHeight="1">
      <c r="A24" s="348"/>
      <c r="B24" s="349"/>
      <c r="C24" s="350"/>
      <c r="D24" s="351"/>
      <c r="E24" s="352"/>
      <c r="F24" s="352"/>
      <c r="G24" s="352"/>
      <c r="H24" s="352"/>
      <c r="N24" s="296"/>
      <c r="O24" s="296"/>
      <c r="R24" s="296"/>
    </row>
    <row r="25" spans="1:18" s="295" customFormat="1" ht="19.95" customHeight="1">
      <c r="A25" s="348"/>
      <c r="B25" s="349"/>
      <c r="C25" s="350"/>
      <c r="D25" s="351"/>
      <c r="E25" s="352"/>
      <c r="F25" s="352"/>
      <c r="G25" s="352"/>
      <c r="H25" s="352"/>
      <c r="N25" s="296"/>
      <c r="O25" s="296"/>
      <c r="R25" s="296"/>
    </row>
    <row r="26" spans="1:18" s="295" customFormat="1" ht="19.95" customHeight="1">
      <c r="A26" s="348"/>
      <c r="B26" s="349"/>
      <c r="C26" s="350"/>
      <c r="D26" s="351"/>
      <c r="E26" s="352"/>
      <c r="F26" s="352"/>
      <c r="G26" s="352"/>
      <c r="H26" s="352"/>
      <c r="N26" s="296"/>
      <c r="O26" s="296"/>
      <c r="R26" s="296"/>
    </row>
    <row r="27" spans="1:18" s="295" customFormat="1" ht="19.95" customHeight="1">
      <c r="A27" s="348"/>
      <c r="B27" s="349"/>
      <c r="C27" s="350"/>
      <c r="D27" s="351"/>
      <c r="E27" s="352"/>
      <c r="F27" s="352"/>
      <c r="G27" s="352"/>
      <c r="H27" s="352"/>
      <c r="N27" s="296"/>
      <c r="O27" s="296"/>
      <c r="R27" s="296"/>
    </row>
    <row r="28" spans="1:18" s="295" customFormat="1" ht="19.95" customHeight="1">
      <c r="A28" s="348"/>
      <c r="B28" s="349"/>
      <c r="C28" s="350"/>
      <c r="D28" s="351"/>
      <c r="E28" s="352"/>
      <c r="F28" s="352"/>
      <c r="G28" s="352"/>
      <c r="H28" s="352"/>
      <c r="N28" s="296"/>
      <c r="O28" s="296"/>
      <c r="R28" s="296"/>
    </row>
    <row r="29" spans="1:18" s="295" customFormat="1" ht="19.95" customHeight="1">
      <c r="A29" s="348"/>
      <c r="B29" s="349"/>
      <c r="C29" s="350"/>
      <c r="D29" s="351"/>
      <c r="E29" s="352"/>
      <c r="F29" s="352"/>
      <c r="G29" s="352"/>
      <c r="H29" s="352"/>
      <c r="N29" s="296"/>
      <c r="O29" s="296"/>
      <c r="R29" s="296"/>
    </row>
    <row r="30" spans="1:18" s="295" customFormat="1" ht="19.95" customHeight="1">
      <c r="A30" s="348"/>
      <c r="B30" s="349"/>
      <c r="C30" s="350"/>
      <c r="D30" s="351"/>
      <c r="E30" s="352"/>
      <c r="F30" s="352"/>
      <c r="G30" s="352"/>
      <c r="H30" s="352"/>
      <c r="N30" s="296"/>
      <c r="O30" s="296"/>
      <c r="R30" s="296"/>
    </row>
    <row r="31" spans="1:18" s="295" customFormat="1" ht="19.95" customHeight="1">
      <c r="A31" s="348"/>
      <c r="B31" s="349"/>
      <c r="C31" s="350"/>
      <c r="D31" s="351"/>
      <c r="E31" s="352"/>
      <c r="F31" s="352"/>
      <c r="G31" s="352"/>
      <c r="H31" s="352"/>
      <c r="N31" s="296"/>
      <c r="O31" s="296"/>
      <c r="R31" s="296"/>
    </row>
    <row r="32" spans="1:18" s="295" customFormat="1" ht="19.95" customHeight="1">
      <c r="A32" s="348"/>
      <c r="B32" s="349"/>
      <c r="C32" s="350"/>
      <c r="D32" s="351"/>
      <c r="E32" s="352"/>
      <c r="F32" s="352"/>
      <c r="G32" s="352"/>
      <c r="H32" s="352"/>
      <c r="N32" s="296"/>
      <c r="O32" s="296"/>
      <c r="R32" s="296"/>
    </row>
    <row r="33" spans="1:18" s="295" customFormat="1" ht="19.95" customHeight="1">
      <c r="A33" s="348"/>
      <c r="B33" s="349"/>
      <c r="C33" s="350"/>
      <c r="D33" s="351"/>
      <c r="E33" s="352"/>
      <c r="F33" s="352"/>
      <c r="G33" s="352"/>
      <c r="H33" s="352"/>
      <c r="N33" s="296"/>
      <c r="O33" s="296"/>
      <c r="R33" s="296"/>
    </row>
    <row r="34" spans="1:18" s="295" customFormat="1" ht="19.95" customHeight="1">
      <c r="A34" s="348"/>
      <c r="B34" s="349"/>
      <c r="C34" s="350"/>
      <c r="D34" s="351"/>
      <c r="E34" s="352"/>
      <c r="F34" s="352"/>
      <c r="G34" s="352"/>
      <c r="H34" s="352"/>
      <c r="N34" s="296"/>
      <c r="O34" s="296"/>
      <c r="R34" s="296"/>
    </row>
    <row r="35" spans="1:18" s="295" customFormat="1" ht="19.95" customHeight="1">
      <c r="A35" s="348"/>
      <c r="B35" s="349"/>
      <c r="C35" s="350"/>
      <c r="D35" s="351"/>
      <c r="E35" s="352"/>
      <c r="F35" s="352"/>
      <c r="G35" s="352"/>
      <c r="H35" s="352"/>
      <c r="N35" s="296"/>
      <c r="O35" s="296"/>
      <c r="R35" s="296"/>
    </row>
    <row r="36" spans="1:18" s="295" customFormat="1" ht="19.95" customHeight="1">
      <c r="A36" s="348"/>
      <c r="B36" s="349"/>
      <c r="C36" s="350"/>
      <c r="D36" s="351"/>
      <c r="E36" s="352"/>
      <c r="F36" s="352"/>
      <c r="G36" s="352"/>
      <c r="H36" s="352"/>
      <c r="N36" s="296"/>
      <c r="O36" s="296"/>
      <c r="R36" s="296"/>
    </row>
    <row r="37" spans="1:18" s="295" customFormat="1" ht="19.95" customHeight="1">
      <c r="A37" s="348"/>
      <c r="B37" s="349"/>
      <c r="C37" s="350"/>
      <c r="D37" s="351"/>
      <c r="E37" s="352"/>
      <c r="F37" s="352"/>
      <c r="G37" s="352"/>
      <c r="H37" s="352"/>
      <c r="N37" s="296"/>
      <c r="O37" s="296"/>
      <c r="R37" s="296"/>
    </row>
    <row r="38" spans="1:18" s="295" customFormat="1" ht="19.95" customHeight="1">
      <c r="A38" s="348"/>
      <c r="B38" s="349"/>
      <c r="C38" s="350"/>
      <c r="D38" s="351"/>
      <c r="E38" s="352"/>
      <c r="F38" s="352"/>
      <c r="G38" s="352"/>
      <c r="H38" s="352"/>
      <c r="N38" s="296"/>
      <c r="O38" s="296"/>
      <c r="R38" s="296"/>
    </row>
    <row r="39" spans="1:18" s="295" customFormat="1" ht="19.95" customHeight="1">
      <c r="A39" s="348"/>
      <c r="B39" s="349"/>
      <c r="C39" s="350"/>
      <c r="D39" s="351"/>
      <c r="E39" s="352"/>
      <c r="F39" s="352"/>
      <c r="G39" s="352"/>
      <c r="H39" s="352"/>
      <c r="N39" s="296"/>
      <c r="O39" s="296"/>
      <c r="R39" s="296"/>
    </row>
    <row r="40" spans="1:18" s="295" customFormat="1" ht="19.95" customHeight="1">
      <c r="A40" s="348"/>
      <c r="B40" s="349"/>
      <c r="C40" s="350"/>
      <c r="D40" s="351"/>
      <c r="E40" s="352"/>
      <c r="F40" s="352"/>
      <c r="G40" s="352"/>
      <c r="H40" s="352"/>
      <c r="N40" s="296"/>
      <c r="O40" s="296"/>
      <c r="R40" s="296"/>
    </row>
    <row r="41" spans="1:18" s="295" customFormat="1" ht="19.95" customHeight="1">
      <c r="A41" s="353"/>
      <c r="B41" s="354"/>
      <c r="C41" s="355"/>
      <c r="D41" s="356"/>
      <c r="E41" s="357"/>
      <c r="F41" s="357"/>
      <c r="G41" s="357"/>
      <c r="H41" s="357"/>
      <c r="N41" s="296"/>
      <c r="O41" s="296"/>
      <c r="R41" s="296"/>
    </row>
    <row r="42" spans="1:18" s="295" customFormat="1" ht="19.95" customHeight="1">
      <c r="A42" s="256"/>
      <c r="B42" s="401" t="s">
        <v>295</v>
      </c>
      <c r="C42" s="397"/>
      <c r="D42" s="257"/>
      <c r="E42" s="359"/>
      <c r="F42" s="359"/>
      <c r="G42" s="360"/>
      <c r="H42" s="360"/>
      <c r="N42" s="296"/>
      <c r="O42" s="296"/>
      <c r="R42" s="296"/>
    </row>
    <row r="43" spans="1:18" s="295" customFormat="1" ht="18" customHeight="1">
      <c r="A43" s="402">
        <v>1</v>
      </c>
      <c r="B43" s="403" t="s">
        <v>299</v>
      </c>
      <c r="C43" s="297"/>
      <c r="D43" s="245"/>
      <c r="E43" s="297"/>
      <c r="F43" s="297"/>
      <c r="G43" s="352"/>
      <c r="H43" s="352"/>
      <c r="N43" s="296"/>
      <c r="O43" s="296"/>
      <c r="R43" s="296"/>
    </row>
    <row r="44" spans="1:18" s="295" customFormat="1" ht="18" customHeight="1">
      <c r="A44" s="251">
        <v>1.1000000000000001</v>
      </c>
      <c r="B44" s="404" t="s">
        <v>300</v>
      </c>
      <c r="C44" s="272"/>
      <c r="D44" s="245"/>
      <c r="E44" s="255"/>
      <c r="F44" s="255"/>
      <c r="G44" s="352"/>
      <c r="H44" s="352"/>
      <c r="N44" s="296"/>
      <c r="O44" s="296"/>
      <c r="R44" s="296"/>
    </row>
    <row r="45" spans="1:18" s="295" customFormat="1" ht="18" customHeight="1">
      <c r="A45" s="248"/>
      <c r="B45" s="405" t="s">
        <v>296</v>
      </c>
      <c r="C45" s="255"/>
      <c r="D45" s="406" t="s">
        <v>12</v>
      </c>
      <c r="E45" s="255"/>
      <c r="F45" s="255"/>
      <c r="G45" s="352"/>
      <c r="H45" s="352"/>
      <c r="N45" s="296"/>
      <c r="O45" s="296"/>
      <c r="R45" s="296"/>
    </row>
    <row r="46" spans="1:18" s="295" customFormat="1" ht="18" customHeight="1">
      <c r="A46" s="248"/>
      <c r="B46" s="405" t="s">
        <v>297</v>
      </c>
      <c r="C46" s="255"/>
      <c r="D46" s="406" t="s">
        <v>3</v>
      </c>
      <c r="E46" s="297"/>
      <c r="F46" s="255"/>
      <c r="G46" s="352"/>
      <c r="H46" s="352"/>
      <c r="N46" s="296"/>
      <c r="O46" s="296"/>
      <c r="R46" s="296"/>
    </row>
    <row r="47" spans="1:18" s="295" customFormat="1" ht="18" customHeight="1">
      <c r="A47" s="248"/>
      <c r="B47" s="405" t="s">
        <v>298</v>
      </c>
      <c r="C47" s="255"/>
      <c r="D47" s="406" t="s">
        <v>3</v>
      </c>
      <c r="E47" s="297"/>
      <c r="F47" s="255"/>
      <c r="G47" s="352"/>
      <c r="H47" s="366"/>
      <c r="N47" s="296"/>
      <c r="O47" s="296"/>
      <c r="R47" s="296"/>
    </row>
    <row r="48" spans="1:18" s="295" customFormat="1" ht="18" customHeight="1">
      <c r="A48" s="248"/>
      <c r="B48" s="407" t="s">
        <v>203</v>
      </c>
      <c r="C48" s="255"/>
      <c r="D48" s="406"/>
      <c r="E48" s="297"/>
      <c r="F48" s="255"/>
      <c r="G48" s="352"/>
      <c r="H48" s="462"/>
      <c r="N48" s="296"/>
      <c r="O48" s="296"/>
      <c r="R48" s="296"/>
    </row>
    <row r="49" spans="1:18" s="295" customFormat="1" ht="18" customHeight="1">
      <c r="A49" s="251">
        <v>1.2</v>
      </c>
      <c r="B49" s="404" t="s">
        <v>301</v>
      </c>
      <c r="C49" s="255"/>
      <c r="D49" s="406"/>
      <c r="E49" s="297"/>
      <c r="F49" s="255"/>
      <c r="G49" s="352"/>
      <c r="H49" s="469"/>
      <c r="N49" s="296"/>
      <c r="O49" s="296"/>
      <c r="R49" s="296"/>
    </row>
    <row r="50" spans="1:18" s="295" customFormat="1" ht="18" customHeight="1">
      <c r="A50" s="248"/>
      <c r="B50" s="405" t="s">
        <v>296</v>
      </c>
      <c r="C50" s="255"/>
      <c r="D50" s="406" t="s">
        <v>12</v>
      </c>
      <c r="E50" s="297"/>
      <c r="F50" s="255"/>
      <c r="G50" s="352"/>
      <c r="H50" s="352"/>
      <c r="N50" s="296"/>
      <c r="O50" s="296"/>
      <c r="R50" s="296"/>
    </row>
    <row r="51" spans="1:18" s="295" customFormat="1" ht="18" customHeight="1">
      <c r="A51" s="248"/>
      <c r="B51" s="405" t="s">
        <v>297</v>
      </c>
      <c r="C51" s="255"/>
      <c r="D51" s="406" t="s">
        <v>3</v>
      </c>
      <c r="E51" s="297"/>
      <c r="F51" s="255"/>
      <c r="G51" s="352"/>
      <c r="H51" s="352"/>
      <c r="N51" s="296"/>
      <c r="O51" s="296"/>
      <c r="R51" s="296"/>
    </row>
    <row r="52" spans="1:18" s="295" customFormat="1" ht="18" customHeight="1">
      <c r="A52" s="248"/>
      <c r="B52" s="405" t="s">
        <v>298</v>
      </c>
      <c r="C52" s="255"/>
      <c r="D52" s="406" t="s">
        <v>3</v>
      </c>
      <c r="E52" s="297"/>
      <c r="F52" s="255"/>
      <c r="G52" s="352"/>
      <c r="H52" s="366"/>
      <c r="N52" s="296"/>
      <c r="O52" s="296"/>
      <c r="R52" s="296"/>
    </row>
    <row r="53" spans="1:18" s="295" customFormat="1" ht="18" customHeight="1">
      <c r="A53" s="248"/>
      <c r="B53" s="407" t="s">
        <v>234</v>
      </c>
      <c r="C53" s="272"/>
      <c r="D53" s="245"/>
      <c r="E53" s="297"/>
      <c r="F53" s="255"/>
      <c r="G53" s="352"/>
      <c r="H53" s="462"/>
      <c r="N53" s="296"/>
      <c r="O53" s="296"/>
      <c r="R53" s="296"/>
    </row>
    <row r="54" spans="1:18" s="295" customFormat="1" ht="18" customHeight="1">
      <c r="A54" s="251">
        <v>1.3</v>
      </c>
      <c r="B54" s="408" t="s">
        <v>196</v>
      </c>
      <c r="C54" s="409"/>
      <c r="D54" s="245"/>
      <c r="E54" s="297"/>
      <c r="F54" s="255"/>
      <c r="G54" s="352"/>
      <c r="H54" s="469"/>
      <c r="N54" s="296"/>
      <c r="O54" s="296"/>
      <c r="R54" s="296"/>
    </row>
    <row r="55" spans="1:18" s="295" customFormat="1" ht="18" customHeight="1">
      <c r="A55" s="248"/>
      <c r="B55" s="405" t="s">
        <v>230</v>
      </c>
      <c r="C55" s="255"/>
      <c r="D55" s="410" t="s">
        <v>172</v>
      </c>
      <c r="E55" s="297"/>
      <c r="F55" s="255"/>
      <c r="G55" s="352"/>
      <c r="H55" s="352"/>
      <c r="N55" s="296"/>
      <c r="O55" s="296"/>
      <c r="R55" s="296"/>
    </row>
    <row r="56" spans="1:18" s="295" customFormat="1" ht="18" customHeight="1">
      <c r="A56" s="248"/>
      <c r="B56" s="405" t="s">
        <v>359</v>
      </c>
      <c r="C56" s="255"/>
      <c r="D56" s="410" t="s">
        <v>36</v>
      </c>
      <c r="E56" s="297"/>
      <c r="F56" s="255"/>
      <c r="G56" s="352"/>
      <c r="H56" s="352"/>
      <c r="N56" s="296"/>
      <c r="O56" s="296"/>
      <c r="R56" s="296"/>
    </row>
    <row r="57" spans="1:18" s="295" customFormat="1" ht="18" customHeight="1">
      <c r="A57" s="248"/>
      <c r="B57" s="405" t="s">
        <v>231</v>
      </c>
      <c r="C57" s="255"/>
      <c r="D57" s="410" t="s">
        <v>21</v>
      </c>
      <c r="E57" s="297"/>
      <c r="F57" s="255"/>
      <c r="G57" s="352"/>
      <c r="H57" s="352"/>
      <c r="N57" s="296"/>
      <c r="O57" s="296"/>
      <c r="R57" s="296"/>
    </row>
    <row r="58" spans="1:18" s="295" customFormat="1" ht="18" customHeight="1">
      <c r="A58" s="248"/>
      <c r="B58" s="405" t="s">
        <v>278</v>
      </c>
      <c r="C58" s="255"/>
      <c r="D58" s="410" t="s">
        <v>21</v>
      </c>
      <c r="E58" s="255"/>
      <c r="F58" s="255"/>
      <c r="G58" s="352"/>
      <c r="H58" s="366"/>
      <c r="N58" s="296"/>
      <c r="O58" s="296"/>
      <c r="R58" s="296"/>
    </row>
    <row r="59" spans="1:18" s="295" customFormat="1" ht="18" customHeight="1">
      <c r="A59" s="411"/>
      <c r="B59" s="412" t="s">
        <v>235</v>
      </c>
      <c r="C59" s="392"/>
      <c r="D59" s="391"/>
      <c r="E59" s="395"/>
      <c r="F59" s="395"/>
      <c r="G59" s="470"/>
      <c r="H59" s="471"/>
      <c r="N59" s="296"/>
      <c r="O59" s="296"/>
      <c r="R59" s="296"/>
    </row>
    <row r="60" spans="1:18" s="295" customFormat="1" ht="18" customHeight="1">
      <c r="A60" s="259"/>
      <c r="B60" s="413" t="s">
        <v>302</v>
      </c>
      <c r="C60" s="396"/>
      <c r="D60" s="261"/>
      <c r="E60" s="254"/>
      <c r="F60" s="463"/>
      <c r="G60" s="462"/>
      <c r="H60" s="462"/>
      <c r="N60" s="296"/>
      <c r="O60" s="296"/>
      <c r="R60" s="296"/>
    </row>
    <row r="61" spans="1:18" s="295" customFormat="1" ht="18" customHeight="1">
      <c r="A61" s="358">
        <v>2</v>
      </c>
      <c r="B61" s="414" t="s">
        <v>220</v>
      </c>
      <c r="C61" s="415"/>
      <c r="D61" s="416"/>
      <c r="E61" s="440"/>
      <c r="F61" s="446"/>
      <c r="G61" s="360"/>
      <c r="H61" s="360"/>
      <c r="N61" s="296"/>
      <c r="O61" s="296"/>
      <c r="R61" s="296"/>
    </row>
    <row r="62" spans="1:18" s="295" customFormat="1" ht="18" customHeight="1">
      <c r="A62" s="251">
        <v>2.1</v>
      </c>
      <c r="B62" s="417" t="s">
        <v>279</v>
      </c>
      <c r="C62" s="418"/>
      <c r="D62" s="417"/>
      <c r="E62" s="297"/>
      <c r="F62" s="255"/>
      <c r="G62" s="352"/>
      <c r="H62" s="352"/>
      <c r="N62" s="296"/>
      <c r="O62" s="296"/>
      <c r="R62" s="296"/>
    </row>
    <row r="63" spans="1:18" s="295" customFormat="1" ht="18" customHeight="1">
      <c r="A63" s="251"/>
      <c r="B63" s="419" t="s">
        <v>267</v>
      </c>
      <c r="C63" s="255"/>
      <c r="D63" s="246" t="s">
        <v>167</v>
      </c>
      <c r="E63" s="365"/>
      <c r="F63" s="255"/>
      <c r="G63" s="352"/>
      <c r="H63" s="352"/>
      <c r="N63" s="296"/>
      <c r="O63" s="296"/>
      <c r="R63" s="296"/>
    </row>
    <row r="64" spans="1:18" s="295" customFormat="1" ht="18" customHeight="1">
      <c r="A64" s="251"/>
      <c r="B64" s="419" t="s">
        <v>271</v>
      </c>
      <c r="C64" s="255"/>
      <c r="D64" s="246" t="s">
        <v>167</v>
      </c>
      <c r="E64" s="365"/>
      <c r="F64" s="255"/>
      <c r="G64" s="352"/>
      <c r="H64" s="352"/>
      <c r="N64" s="296"/>
      <c r="O64" s="296"/>
      <c r="R64" s="296"/>
    </row>
    <row r="65" spans="1:18" s="295" customFormat="1" ht="18" customHeight="1">
      <c r="A65" s="251"/>
      <c r="B65" s="419" t="s">
        <v>269</v>
      </c>
      <c r="C65" s="255"/>
      <c r="D65" s="246" t="s">
        <v>167</v>
      </c>
      <c r="E65" s="365"/>
      <c r="F65" s="255"/>
      <c r="G65" s="352"/>
      <c r="H65" s="352"/>
      <c r="N65" s="296"/>
      <c r="O65" s="296"/>
      <c r="R65" s="296"/>
    </row>
    <row r="66" spans="1:18" s="295" customFormat="1" ht="18" customHeight="1">
      <c r="A66" s="251"/>
      <c r="B66" s="419" t="s">
        <v>270</v>
      </c>
      <c r="C66" s="255"/>
      <c r="D66" s="246" t="s">
        <v>167</v>
      </c>
      <c r="E66" s="365"/>
      <c r="F66" s="255"/>
      <c r="G66" s="352"/>
      <c r="H66" s="352"/>
      <c r="N66" s="296"/>
      <c r="O66" s="296"/>
      <c r="R66" s="296"/>
    </row>
    <row r="67" spans="1:18" s="295" customFormat="1" ht="18" customHeight="1">
      <c r="A67" s="251"/>
      <c r="B67" s="419" t="s">
        <v>197</v>
      </c>
      <c r="C67" s="255"/>
      <c r="D67" s="246" t="s">
        <v>168</v>
      </c>
      <c r="E67" s="365"/>
      <c r="F67" s="255"/>
      <c r="G67" s="352"/>
      <c r="H67" s="352"/>
      <c r="N67" s="296"/>
      <c r="O67" s="296"/>
      <c r="R67" s="296"/>
    </row>
    <row r="68" spans="1:18" s="295" customFormat="1" ht="18" customHeight="1">
      <c r="A68" s="251"/>
      <c r="B68" s="420" t="s">
        <v>218</v>
      </c>
      <c r="C68" s="297"/>
      <c r="D68" s="246" t="s">
        <v>12</v>
      </c>
      <c r="E68" s="365"/>
      <c r="F68" s="255"/>
      <c r="G68" s="352"/>
      <c r="H68" s="366"/>
      <c r="N68" s="296"/>
      <c r="O68" s="296"/>
      <c r="R68" s="296"/>
    </row>
    <row r="69" spans="1:18" s="295" customFormat="1" ht="18" customHeight="1">
      <c r="A69" s="251"/>
      <c r="B69" s="407" t="s">
        <v>216</v>
      </c>
      <c r="C69" s="255"/>
      <c r="D69" s="246"/>
      <c r="E69" s="365"/>
      <c r="F69" s="255"/>
      <c r="G69" s="352"/>
      <c r="H69" s="462"/>
      <c r="N69" s="296"/>
      <c r="O69" s="296"/>
      <c r="R69" s="296"/>
    </row>
    <row r="70" spans="1:18" s="295" customFormat="1" ht="18" customHeight="1">
      <c r="A70" s="251">
        <v>2.2000000000000002</v>
      </c>
      <c r="B70" s="417" t="s">
        <v>280</v>
      </c>
      <c r="C70" s="418"/>
      <c r="D70" s="417"/>
      <c r="E70" s="365"/>
      <c r="F70" s="255"/>
      <c r="G70" s="352"/>
      <c r="H70" s="469"/>
      <c r="N70" s="296"/>
      <c r="O70" s="296"/>
      <c r="R70" s="296"/>
    </row>
    <row r="71" spans="1:18" s="295" customFormat="1" ht="18" customHeight="1">
      <c r="A71" s="251"/>
      <c r="B71" s="419" t="s">
        <v>267</v>
      </c>
      <c r="C71" s="421"/>
      <c r="D71" s="246" t="s">
        <v>167</v>
      </c>
      <c r="E71" s="365"/>
      <c r="F71" s="255"/>
      <c r="G71" s="352"/>
      <c r="H71" s="352"/>
      <c r="N71" s="296"/>
      <c r="O71" s="296"/>
      <c r="R71" s="296"/>
    </row>
    <row r="72" spans="1:18" s="295" customFormat="1" ht="18" customHeight="1">
      <c r="A72" s="251"/>
      <c r="B72" s="419" t="s">
        <v>303</v>
      </c>
      <c r="C72" s="421"/>
      <c r="D72" s="246" t="s">
        <v>167</v>
      </c>
      <c r="E72" s="264"/>
      <c r="F72" s="255"/>
      <c r="G72" s="352"/>
      <c r="H72" s="352"/>
      <c r="N72" s="296"/>
      <c r="O72" s="296"/>
      <c r="R72" s="296"/>
    </row>
    <row r="73" spans="1:18" s="295" customFormat="1" ht="18" customHeight="1">
      <c r="A73" s="251"/>
      <c r="B73" s="419" t="s">
        <v>272</v>
      </c>
      <c r="C73" s="421"/>
      <c r="D73" s="246" t="s">
        <v>167</v>
      </c>
      <c r="E73" s="264"/>
      <c r="F73" s="255"/>
      <c r="G73" s="352"/>
      <c r="H73" s="352"/>
      <c r="N73" s="296"/>
      <c r="O73" s="296"/>
      <c r="R73" s="296"/>
    </row>
    <row r="74" spans="1:18" s="295" customFormat="1" ht="18" customHeight="1">
      <c r="A74" s="251"/>
      <c r="B74" s="419" t="s">
        <v>286</v>
      </c>
      <c r="C74" s="421"/>
      <c r="D74" s="246" t="s">
        <v>168</v>
      </c>
      <c r="E74" s="301"/>
      <c r="F74" s="255"/>
      <c r="G74" s="352"/>
      <c r="H74" s="352"/>
      <c r="N74" s="296"/>
      <c r="O74" s="296"/>
      <c r="R74" s="296"/>
    </row>
    <row r="75" spans="1:18" s="295" customFormat="1" ht="18" customHeight="1">
      <c r="A75" s="251"/>
      <c r="B75" s="419" t="s">
        <v>199</v>
      </c>
      <c r="C75" s="421"/>
      <c r="D75" s="246" t="s">
        <v>169</v>
      </c>
      <c r="E75" s="272"/>
      <c r="F75" s="272"/>
      <c r="G75" s="363"/>
      <c r="H75" s="363"/>
      <c r="N75" s="296"/>
      <c r="O75" s="296"/>
      <c r="R75" s="296"/>
    </row>
    <row r="76" spans="1:18" s="295" customFormat="1" ht="18" customHeight="1">
      <c r="A76" s="251"/>
      <c r="B76" s="419" t="s">
        <v>198</v>
      </c>
      <c r="C76" s="421"/>
      <c r="D76" s="246" t="s">
        <v>168</v>
      </c>
      <c r="E76" s="272"/>
      <c r="F76" s="272"/>
      <c r="G76" s="363"/>
      <c r="H76" s="363"/>
      <c r="N76" s="296"/>
      <c r="O76" s="296"/>
      <c r="R76" s="296"/>
    </row>
    <row r="77" spans="1:18" s="295" customFormat="1" ht="18" customHeight="1">
      <c r="A77" s="251"/>
      <c r="B77" s="420" t="s">
        <v>222</v>
      </c>
      <c r="C77" s="297"/>
      <c r="D77" s="364" t="s">
        <v>169</v>
      </c>
      <c r="E77" s="272"/>
      <c r="F77" s="272"/>
      <c r="G77" s="352"/>
      <c r="H77" s="352"/>
      <c r="N77" s="296"/>
      <c r="O77" s="296"/>
      <c r="R77" s="296"/>
    </row>
    <row r="78" spans="1:18" s="295" customFormat="1" ht="18" customHeight="1">
      <c r="A78" s="251"/>
      <c r="B78" s="420" t="s">
        <v>223</v>
      </c>
      <c r="C78" s="297"/>
      <c r="D78" s="364" t="s">
        <v>169</v>
      </c>
      <c r="E78" s="371"/>
      <c r="F78" s="371"/>
      <c r="G78" s="352"/>
      <c r="H78" s="352"/>
      <c r="N78" s="296"/>
      <c r="O78" s="296"/>
      <c r="R78" s="296"/>
    </row>
    <row r="79" spans="1:18" s="295" customFormat="1" ht="18" customHeight="1">
      <c r="A79" s="251"/>
      <c r="B79" s="420" t="s">
        <v>218</v>
      </c>
      <c r="C79" s="297"/>
      <c r="D79" s="246" t="s">
        <v>12</v>
      </c>
      <c r="E79" s="372"/>
      <c r="F79" s="373"/>
      <c r="G79" s="352"/>
      <c r="H79" s="366"/>
      <c r="N79" s="296"/>
      <c r="O79" s="296"/>
      <c r="R79" s="296"/>
    </row>
    <row r="80" spans="1:18" s="295" customFormat="1" ht="19.95" customHeight="1">
      <c r="A80" s="422"/>
      <c r="B80" s="423" t="s">
        <v>219</v>
      </c>
      <c r="C80" s="424"/>
      <c r="D80" s="425"/>
      <c r="E80" s="374"/>
      <c r="F80" s="379"/>
      <c r="G80" s="357"/>
      <c r="H80" s="462"/>
      <c r="N80" s="296"/>
      <c r="O80" s="296"/>
      <c r="R80" s="296"/>
    </row>
    <row r="81" spans="1:18" s="295" customFormat="1" ht="18" customHeight="1">
      <c r="A81" s="427">
        <v>2.2999999999999998</v>
      </c>
      <c r="B81" s="428" t="s">
        <v>233</v>
      </c>
      <c r="C81" s="429"/>
      <c r="D81" s="428"/>
      <c r="E81" s="378"/>
      <c r="F81" s="478"/>
      <c r="G81" s="360"/>
      <c r="H81" s="360"/>
      <c r="N81" s="296"/>
      <c r="O81" s="296"/>
      <c r="R81" s="296"/>
    </row>
    <row r="82" spans="1:18" s="295" customFormat="1" ht="18" customHeight="1">
      <c r="A82" s="251"/>
      <c r="B82" s="430" t="s">
        <v>287</v>
      </c>
      <c r="C82" s="384"/>
      <c r="D82" s="246" t="s">
        <v>168</v>
      </c>
      <c r="E82" s="372"/>
      <c r="F82" s="373"/>
      <c r="G82" s="352"/>
      <c r="H82" s="352"/>
      <c r="N82" s="296"/>
      <c r="O82" s="296"/>
      <c r="R82" s="296"/>
    </row>
    <row r="83" spans="1:18" s="295" customFormat="1" ht="18" customHeight="1">
      <c r="A83" s="251"/>
      <c r="B83" s="431" t="s">
        <v>273</v>
      </c>
      <c r="C83" s="421"/>
      <c r="D83" s="246" t="s">
        <v>167</v>
      </c>
      <c r="E83" s="372"/>
      <c r="F83" s="373"/>
      <c r="G83" s="352"/>
      <c r="H83" s="352"/>
      <c r="N83" s="296"/>
      <c r="O83" s="296"/>
      <c r="R83" s="296"/>
    </row>
    <row r="84" spans="1:18" s="295" customFormat="1" ht="18" customHeight="1">
      <c r="A84" s="251"/>
      <c r="B84" s="431" t="s">
        <v>274</v>
      </c>
      <c r="C84" s="421"/>
      <c r="D84" s="246" t="s">
        <v>167</v>
      </c>
      <c r="E84" s="372"/>
      <c r="F84" s="373"/>
      <c r="G84" s="352"/>
      <c r="H84" s="352"/>
      <c r="N84" s="296"/>
      <c r="O84" s="296"/>
      <c r="R84" s="296"/>
    </row>
    <row r="85" spans="1:18" s="295" customFormat="1" ht="18" customHeight="1">
      <c r="A85" s="251"/>
      <c r="B85" s="431" t="s">
        <v>201</v>
      </c>
      <c r="C85" s="421"/>
      <c r="D85" s="246" t="s">
        <v>12</v>
      </c>
      <c r="E85" s="372"/>
      <c r="F85" s="373"/>
      <c r="G85" s="352"/>
      <c r="H85" s="352"/>
      <c r="N85" s="296"/>
      <c r="O85" s="296"/>
      <c r="R85" s="296"/>
    </row>
    <row r="86" spans="1:18" s="295" customFormat="1" ht="18" customHeight="1">
      <c r="A86" s="251"/>
      <c r="B86" s="431" t="s">
        <v>202</v>
      </c>
      <c r="C86" s="421"/>
      <c r="D86" s="247" t="s">
        <v>36</v>
      </c>
      <c r="E86" s="372"/>
      <c r="F86" s="373"/>
      <c r="G86" s="352"/>
      <c r="H86" s="352"/>
      <c r="N86" s="296"/>
      <c r="O86" s="296"/>
      <c r="R86" s="296"/>
    </row>
    <row r="87" spans="1:18" s="295" customFormat="1" ht="18" customHeight="1">
      <c r="A87" s="251"/>
      <c r="B87" s="431" t="s">
        <v>268</v>
      </c>
      <c r="C87" s="421"/>
      <c r="D87" s="247" t="s">
        <v>36</v>
      </c>
      <c r="E87" s="372"/>
      <c r="F87" s="373"/>
      <c r="G87" s="352"/>
      <c r="H87" s="352"/>
      <c r="N87" s="296"/>
      <c r="O87" s="296"/>
      <c r="R87" s="296"/>
    </row>
    <row r="88" spans="1:18" s="295" customFormat="1" ht="18" customHeight="1">
      <c r="A88" s="251"/>
      <c r="B88" s="420" t="s">
        <v>218</v>
      </c>
      <c r="C88" s="297"/>
      <c r="D88" s="246" t="s">
        <v>12</v>
      </c>
      <c r="E88" s="372"/>
      <c r="F88" s="373"/>
      <c r="G88" s="352"/>
      <c r="H88" s="366"/>
      <c r="N88" s="296"/>
      <c r="O88" s="296"/>
      <c r="R88" s="296"/>
    </row>
    <row r="89" spans="1:18" s="295" customFormat="1" ht="18" customHeight="1">
      <c r="A89" s="248"/>
      <c r="B89" s="407" t="s">
        <v>304</v>
      </c>
      <c r="C89" s="297"/>
      <c r="D89" s="245"/>
      <c r="E89" s="372"/>
      <c r="F89" s="373"/>
      <c r="G89" s="352"/>
      <c r="H89" s="462"/>
      <c r="N89" s="296"/>
      <c r="O89" s="296"/>
      <c r="R89" s="296"/>
    </row>
    <row r="90" spans="1:18" s="295" customFormat="1" ht="18" customHeight="1">
      <c r="A90" s="251">
        <v>2.4</v>
      </c>
      <c r="B90" s="432" t="s">
        <v>170</v>
      </c>
      <c r="C90" s="297"/>
      <c r="D90" s="245"/>
      <c r="E90" s="372"/>
      <c r="F90" s="373"/>
      <c r="G90" s="352"/>
      <c r="H90" s="469"/>
      <c r="N90" s="296"/>
      <c r="O90" s="296"/>
      <c r="R90" s="296"/>
    </row>
    <row r="91" spans="1:18" s="295" customFormat="1" ht="18" customHeight="1">
      <c r="A91" s="251"/>
      <c r="B91" s="420" t="s">
        <v>221</v>
      </c>
      <c r="C91" s="297"/>
      <c r="D91" s="245" t="s">
        <v>167</v>
      </c>
      <c r="E91" s="372"/>
      <c r="F91" s="373"/>
      <c r="G91" s="352"/>
      <c r="H91" s="352"/>
      <c r="N91" s="296"/>
      <c r="O91" s="296"/>
      <c r="R91" s="296"/>
    </row>
    <row r="92" spans="1:18" s="295" customFormat="1" ht="18" customHeight="1">
      <c r="A92" s="251"/>
      <c r="B92" s="420" t="s">
        <v>224</v>
      </c>
      <c r="C92" s="297"/>
      <c r="D92" s="246" t="s">
        <v>12</v>
      </c>
      <c r="E92" s="398"/>
      <c r="F92" s="373"/>
      <c r="G92" s="352"/>
      <c r="H92" s="352"/>
      <c r="N92" s="296"/>
      <c r="O92" s="296"/>
      <c r="R92" s="296"/>
    </row>
    <row r="93" spans="1:18" s="295" customFormat="1" ht="18" customHeight="1">
      <c r="A93" s="251"/>
      <c r="B93" s="433" t="s">
        <v>275</v>
      </c>
      <c r="C93" s="297"/>
      <c r="D93" s="245"/>
      <c r="E93" s="372"/>
      <c r="F93" s="373"/>
      <c r="G93" s="352"/>
      <c r="H93" s="352"/>
      <c r="N93" s="296"/>
      <c r="O93" s="296"/>
      <c r="R93" s="296"/>
    </row>
    <row r="94" spans="1:18" s="295" customFormat="1" ht="18" customHeight="1">
      <c r="A94" s="251"/>
      <c r="B94" s="420" t="s">
        <v>276</v>
      </c>
      <c r="C94" s="297"/>
      <c r="D94" s="245" t="s">
        <v>21</v>
      </c>
      <c r="E94" s="372"/>
      <c r="F94" s="373"/>
      <c r="G94" s="352"/>
      <c r="H94" s="352"/>
      <c r="N94" s="296"/>
      <c r="O94" s="296"/>
      <c r="R94" s="296"/>
    </row>
    <row r="95" spans="1:18" s="295" customFormat="1" ht="18" customHeight="1">
      <c r="A95" s="251"/>
      <c r="B95" s="420" t="s">
        <v>277</v>
      </c>
      <c r="C95" s="297"/>
      <c r="D95" s="245" t="s">
        <v>21</v>
      </c>
      <c r="E95" s="372"/>
      <c r="F95" s="373"/>
      <c r="G95" s="352"/>
      <c r="H95" s="352"/>
      <c r="N95" s="296"/>
      <c r="O95" s="296"/>
      <c r="R95" s="296"/>
    </row>
    <row r="96" spans="1:18" s="295" customFormat="1" ht="18" customHeight="1">
      <c r="A96" s="251"/>
      <c r="B96" s="420" t="s">
        <v>218</v>
      </c>
      <c r="C96" s="297"/>
      <c r="D96" s="246" t="s">
        <v>12</v>
      </c>
      <c r="E96" s="372"/>
      <c r="F96" s="373"/>
      <c r="G96" s="352"/>
      <c r="H96" s="366"/>
      <c r="N96" s="296"/>
      <c r="O96" s="296"/>
      <c r="R96" s="296"/>
    </row>
    <row r="97" spans="1:18" s="295" customFormat="1" ht="18" customHeight="1">
      <c r="A97" s="248"/>
      <c r="B97" s="407" t="s">
        <v>305</v>
      </c>
      <c r="C97" s="297"/>
      <c r="D97" s="245"/>
      <c r="E97" s="372"/>
      <c r="F97" s="372"/>
      <c r="G97" s="352"/>
      <c r="H97" s="462"/>
      <c r="N97" s="296"/>
      <c r="O97" s="296"/>
      <c r="R97" s="296"/>
    </row>
    <row r="98" spans="1:18" s="295" customFormat="1" ht="18" customHeight="1">
      <c r="A98" s="251">
        <v>2.5</v>
      </c>
      <c r="B98" s="483" t="s">
        <v>308</v>
      </c>
      <c r="C98" s="272"/>
      <c r="D98" s="245"/>
      <c r="E98" s="372"/>
      <c r="F98" s="372"/>
      <c r="G98" s="352"/>
      <c r="H98" s="352"/>
      <c r="N98" s="296"/>
      <c r="O98" s="296"/>
      <c r="R98" s="296"/>
    </row>
    <row r="99" spans="1:18" s="295" customFormat="1" ht="18" customHeight="1">
      <c r="A99" s="248"/>
      <c r="B99" s="437" t="s">
        <v>307</v>
      </c>
      <c r="C99" s="255"/>
      <c r="D99" s="247" t="s">
        <v>36</v>
      </c>
      <c r="E99" s="372"/>
      <c r="F99" s="372"/>
      <c r="G99" s="352"/>
      <c r="H99" s="352"/>
      <c r="N99" s="296"/>
      <c r="O99" s="296"/>
      <c r="R99" s="296"/>
    </row>
    <row r="100" spans="1:18" s="295" customFormat="1" ht="18" customHeight="1">
      <c r="A100" s="248"/>
      <c r="B100" s="437" t="s">
        <v>309</v>
      </c>
      <c r="C100" s="255"/>
      <c r="D100" s="247" t="s">
        <v>36</v>
      </c>
      <c r="E100" s="372"/>
      <c r="F100" s="372"/>
      <c r="G100" s="352"/>
      <c r="H100" s="352"/>
      <c r="N100" s="296"/>
      <c r="O100" s="296"/>
      <c r="R100" s="296"/>
    </row>
    <row r="101" spans="1:18" s="295" customFormat="1" ht="18" customHeight="1">
      <c r="A101" s="248"/>
      <c r="B101" s="437" t="s">
        <v>311</v>
      </c>
      <c r="C101" s="255"/>
      <c r="D101" s="247" t="s">
        <v>36</v>
      </c>
      <c r="E101" s="372"/>
      <c r="F101" s="372"/>
      <c r="G101" s="352"/>
      <c r="H101" s="352"/>
      <c r="N101" s="296"/>
      <c r="O101" s="296"/>
      <c r="R101" s="296"/>
    </row>
    <row r="102" spans="1:18" s="295" customFormat="1" ht="18" customHeight="1">
      <c r="A102" s="248"/>
      <c r="B102" s="437" t="s">
        <v>310</v>
      </c>
      <c r="C102" s="255"/>
      <c r="D102" s="247" t="s">
        <v>174</v>
      </c>
      <c r="E102" s="372"/>
      <c r="F102" s="372"/>
      <c r="G102" s="352"/>
      <c r="H102" s="352"/>
      <c r="N102" s="296"/>
      <c r="O102" s="296"/>
      <c r="R102" s="296"/>
    </row>
    <row r="103" spans="1:18" s="295" customFormat="1" ht="18" customHeight="1">
      <c r="A103" s="248"/>
      <c r="B103" s="437" t="s">
        <v>316</v>
      </c>
      <c r="C103" s="255"/>
      <c r="D103" s="247" t="s">
        <v>21</v>
      </c>
      <c r="E103" s="372"/>
      <c r="F103" s="372"/>
      <c r="G103" s="352"/>
      <c r="H103" s="352"/>
      <c r="N103" s="296"/>
      <c r="O103" s="296"/>
      <c r="R103" s="296"/>
    </row>
    <row r="104" spans="1:18" s="295" customFormat="1" ht="18" customHeight="1">
      <c r="A104" s="248"/>
      <c r="B104" s="437" t="s">
        <v>315</v>
      </c>
      <c r="C104" s="255"/>
      <c r="D104" s="247" t="s">
        <v>21</v>
      </c>
      <c r="E104" s="372"/>
      <c r="F104" s="372"/>
      <c r="G104" s="352"/>
      <c r="H104" s="352"/>
      <c r="N104" s="296"/>
      <c r="O104" s="296"/>
      <c r="R104" s="296"/>
    </row>
    <row r="105" spans="1:18" s="295" customFormat="1" ht="18" customHeight="1">
      <c r="A105" s="248"/>
      <c r="B105" s="437" t="s">
        <v>317</v>
      </c>
      <c r="C105" s="255"/>
      <c r="D105" s="247" t="s">
        <v>21</v>
      </c>
      <c r="E105" s="372"/>
      <c r="F105" s="372"/>
      <c r="G105" s="352"/>
      <c r="H105" s="352"/>
      <c r="N105" s="296"/>
      <c r="O105" s="296"/>
      <c r="R105" s="296"/>
    </row>
    <row r="106" spans="1:18" s="295" customFormat="1" ht="18" customHeight="1">
      <c r="A106" s="248"/>
      <c r="B106" s="437" t="s">
        <v>318</v>
      </c>
      <c r="C106" s="255"/>
      <c r="D106" s="247" t="s">
        <v>21</v>
      </c>
      <c r="E106" s="372"/>
      <c r="F106" s="372"/>
      <c r="G106" s="352"/>
      <c r="H106" s="352"/>
      <c r="N106" s="296"/>
      <c r="O106" s="296"/>
      <c r="R106" s="296"/>
    </row>
    <row r="107" spans="1:18" s="295" customFormat="1" ht="18" customHeight="1">
      <c r="A107" s="248"/>
      <c r="B107" s="437" t="s">
        <v>312</v>
      </c>
      <c r="C107" s="255"/>
      <c r="D107" s="247" t="s">
        <v>21</v>
      </c>
      <c r="E107" s="372"/>
      <c r="F107" s="372"/>
      <c r="G107" s="352"/>
      <c r="H107" s="352"/>
      <c r="N107" s="296"/>
      <c r="O107" s="296"/>
      <c r="R107" s="296"/>
    </row>
    <row r="108" spans="1:18" s="295" customFormat="1" ht="18" customHeight="1">
      <c r="A108" s="248"/>
      <c r="B108" s="437" t="s">
        <v>364</v>
      </c>
      <c r="C108" s="255"/>
      <c r="D108" s="247" t="s">
        <v>21</v>
      </c>
      <c r="E108" s="372"/>
      <c r="F108" s="372"/>
      <c r="G108" s="352"/>
      <c r="H108" s="352"/>
      <c r="N108" s="296"/>
      <c r="O108" s="296"/>
      <c r="R108" s="296"/>
    </row>
    <row r="109" spans="1:18" s="295" customFormat="1" ht="18" customHeight="1">
      <c r="A109" s="248"/>
      <c r="B109" s="437" t="s">
        <v>365</v>
      </c>
      <c r="C109" s="255"/>
      <c r="D109" s="247" t="s">
        <v>21</v>
      </c>
      <c r="E109" s="372"/>
      <c r="F109" s="372"/>
      <c r="G109" s="352"/>
      <c r="H109" s="352"/>
      <c r="N109" s="296"/>
      <c r="O109" s="296"/>
      <c r="R109" s="296"/>
    </row>
    <row r="110" spans="1:18" s="295" customFormat="1" ht="18" customHeight="1">
      <c r="A110" s="248"/>
      <c r="B110" s="437" t="s">
        <v>313</v>
      </c>
      <c r="C110" s="255"/>
      <c r="D110" s="247" t="s">
        <v>21</v>
      </c>
      <c r="E110" s="372"/>
      <c r="F110" s="372"/>
      <c r="G110" s="352"/>
      <c r="H110" s="352"/>
      <c r="N110" s="296"/>
      <c r="O110" s="296"/>
      <c r="R110" s="296"/>
    </row>
    <row r="111" spans="1:18" s="295" customFormat="1" ht="18" customHeight="1">
      <c r="A111" s="248"/>
      <c r="B111" s="437" t="s">
        <v>314</v>
      </c>
      <c r="C111" s="255"/>
      <c r="D111" s="247" t="s">
        <v>21</v>
      </c>
      <c r="E111" s="371"/>
      <c r="F111" s="371"/>
      <c r="G111" s="352"/>
      <c r="H111" s="352"/>
      <c r="N111" s="296"/>
      <c r="O111" s="296"/>
      <c r="R111" s="296"/>
    </row>
    <row r="112" spans="1:18" s="295" customFormat="1" ht="18" customHeight="1">
      <c r="A112" s="248"/>
      <c r="B112" s="437" t="s">
        <v>368</v>
      </c>
      <c r="C112" s="255"/>
      <c r="D112" s="247" t="s">
        <v>21</v>
      </c>
      <c r="E112" s="372"/>
      <c r="F112" s="372"/>
      <c r="G112" s="375"/>
      <c r="H112" s="352"/>
      <c r="N112" s="296"/>
      <c r="O112" s="296"/>
      <c r="R112" s="296"/>
    </row>
    <row r="113" spans="1:18" s="295" customFormat="1" ht="18" customHeight="1">
      <c r="A113" s="248"/>
      <c r="B113" s="437" t="s">
        <v>319</v>
      </c>
      <c r="C113" s="255"/>
      <c r="D113" s="247" t="s">
        <v>21</v>
      </c>
      <c r="E113" s="372"/>
      <c r="F113" s="372"/>
      <c r="G113" s="375"/>
      <c r="H113" s="352"/>
      <c r="N113" s="296"/>
      <c r="O113" s="296"/>
      <c r="R113" s="296"/>
    </row>
    <row r="114" spans="1:18" s="295" customFormat="1" ht="18" customHeight="1">
      <c r="A114" s="248"/>
      <c r="B114" s="437" t="s">
        <v>320</v>
      </c>
      <c r="C114" s="255"/>
      <c r="D114" s="247" t="s">
        <v>21</v>
      </c>
      <c r="E114" s="372"/>
      <c r="F114" s="372"/>
      <c r="G114" s="375"/>
      <c r="H114" s="352"/>
      <c r="N114" s="296"/>
      <c r="O114" s="296"/>
      <c r="R114" s="296"/>
    </row>
    <row r="115" spans="1:18" s="295" customFormat="1" ht="18" customHeight="1">
      <c r="A115" s="248"/>
      <c r="B115" s="438" t="s">
        <v>321</v>
      </c>
      <c r="C115" s="255"/>
      <c r="D115" s="247"/>
      <c r="E115" s="372"/>
      <c r="F115" s="372"/>
      <c r="G115" s="375"/>
      <c r="H115" s="352"/>
      <c r="N115" s="296"/>
      <c r="O115" s="296"/>
      <c r="R115" s="296"/>
    </row>
    <row r="116" spans="1:18" s="295" customFormat="1" ht="18" customHeight="1">
      <c r="A116" s="248"/>
      <c r="B116" s="449" t="s">
        <v>323</v>
      </c>
      <c r="C116" s="255"/>
      <c r="D116" s="247" t="s">
        <v>21</v>
      </c>
      <c r="E116" s="372"/>
      <c r="F116" s="372"/>
      <c r="G116" s="375"/>
      <c r="H116" s="352"/>
      <c r="N116" s="296"/>
      <c r="O116" s="296"/>
      <c r="R116" s="296"/>
    </row>
    <row r="117" spans="1:18" s="295" customFormat="1" ht="18" customHeight="1">
      <c r="A117" s="248"/>
      <c r="B117" s="449" t="s">
        <v>324</v>
      </c>
      <c r="C117" s="255"/>
      <c r="D117" s="247" t="s">
        <v>21</v>
      </c>
      <c r="E117" s="372"/>
      <c r="F117" s="372"/>
      <c r="G117" s="375"/>
      <c r="H117" s="352"/>
      <c r="N117" s="296"/>
      <c r="O117" s="296"/>
      <c r="R117" s="296"/>
    </row>
    <row r="118" spans="1:18" s="295" customFormat="1" ht="18" customHeight="1">
      <c r="A118" s="248"/>
      <c r="B118" s="437" t="s">
        <v>322</v>
      </c>
      <c r="C118" s="255"/>
      <c r="D118" s="247" t="s">
        <v>21</v>
      </c>
      <c r="E118" s="372"/>
      <c r="F118" s="372"/>
      <c r="G118" s="375"/>
      <c r="H118" s="366"/>
      <c r="N118" s="296"/>
      <c r="O118" s="296"/>
      <c r="R118" s="296"/>
    </row>
    <row r="119" spans="1:18" s="295" customFormat="1" ht="18" customHeight="1">
      <c r="A119" s="434"/>
      <c r="B119" s="423" t="s">
        <v>306</v>
      </c>
      <c r="C119" s="369"/>
      <c r="D119" s="368"/>
      <c r="E119" s="374"/>
      <c r="F119" s="374"/>
      <c r="G119" s="377"/>
      <c r="H119" s="462"/>
      <c r="N119" s="296"/>
      <c r="O119" s="296"/>
      <c r="R119" s="296"/>
    </row>
    <row r="120" spans="1:18" s="295" customFormat="1" ht="19.05" customHeight="1">
      <c r="A120" s="427">
        <v>2.6</v>
      </c>
      <c r="B120" s="439" t="s">
        <v>239</v>
      </c>
      <c r="C120" s="440"/>
      <c r="D120" s="276"/>
      <c r="E120" s="378"/>
      <c r="F120" s="378"/>
      <c r="G120" s="484"/>
      <c r="H120" s="380"/>
      <c r="N120" s="296"/>
      <c r="O120" s="296"/>
      <c r="R120" s="296"/>
    </row>
    <row r="121" spans="1:18" s="295" customFormat="1" ht="19.05" customHeight="1">
      <c r="A121" s="248"/>
      <c r="B121" s="441" t="s">
        <v>369</v>
      </c>
      <c r="C121" s="255"/>
      <c r="D121" s="247"/>
      <c r="E121" s="372"/>
      <c r="F121" s="372"/>
      <c r="G121" s="375"/>
      <c r="H121" s="352"/>
      <c r="N121" s="296"/>
      <c r="O121" s="296"/>
      <c r="R121" s="296"/>
    </row>
    <row r="122" spans="1:18" s="295" customFormat="1" ht="19.05" customHeight="1">
      <c r="A122" s="248"/>
      <c r="B122" s="442" t="s">
        <v>366</v>
      </c>
      <c r="C122" s="255"/>
      <c r="D122" s="247" t="s">
        <v>36</v>
      </c>
      <c r="E122" s="372"/>
      <c r="F122" s="372"/>
      <c r="G122" s="375"/>
      <c r="H122" s="352"/>
      <c r="N122" s="296"/>
      <c r="O122" s="296"/>
      <c r="R122" s="296"/>
    </row>
    <row r="123" spans="1:18" s="295" customFormat="1" ht="19.05" customHeight="1">
      <c r="A123" s="248"/>
      <c r="B123" s="442" t="s">
        <v>241</v>
      </c>
      <c r="C123" s="255"/>
      <c r="D123" s="247" t="s">
        <v>36</v>
      </c>
      <c r="E123" s="372"/>
      <c r="F123" s="372"/>
      <c r="G123" s="375"/>
      <c r="H123" s="352"/>
      <c r="N123" s="296"/>
      <c r="O123" s="296"/>
      <c r="R123" s="296"/>
    </row>
    <row r="124" spans="1:18" s="295" customFormat="1" ht="19.05" customHeight="1">
      <c r="A124" s="248"/>
      <c r="B124" s="442" t="s">
        <v>240</v>
      </c>
      <c r="C124" s="255"/>
      <c r="D124" s="247" t="s">
        <v>174</v>
      </c>
      <c r="E124" s="372"/>
      <c r="F124" s="373"/>
      <c r="G124" s="375"/>
      <c r="H124" s="352"/>
      <c r="N124" s="296"/>
      <c r="O124" s="296"/>
      <c r="R124" s="296"/>
    </row>
    <row r="125" spans="1:18" s="295" customFormat="1" ht="19.05" customHeight="1">
      <c r="A125" s="248"/>
      <c r="B125" s="441" t="s">
        <v>367</v>
      </c>
      <c r="C125" s="255"/>
      <c r="D125" s="247"/>
      <c r="E125" s="372"/>
      <c r="F125" s="372"/>
      <c r="G125" s="375"/>
      <c r="H125" s="352"/>
      <c r="N125" s="296"/>
      <c r="O125" s="296"/>
      <c r="R125" s="296"/>
    </row>
    <row r="126" spans="1:18" s="295" customFormat="1" ht="19.05" customHeight="1">
      <c r="A126" s="248"/>
      <c r="B126" s="442" t="s">
        <v>242</v>
      </c>
      <c r="C126" s="255"/>
      <c r="D126" s="247" t="s">
        <v>21</v>
      </c>
      <c r="E126" s="372"/>
      <c r="F126" s="373"/>
      <c r="G126" s="375"/>
      <c r="H126" s="352"/>
      <c r="N126" s="296"/>
      <c r="O126" s="296"/>
      <c r="R126" s="296"/>
    </row>
    <row r="127" spans="1:18" s="295" customFormat="1" ht="19.05" customHeight="1">
      <c r="A127" s="248"/>
      <c r="B127" s="442" t="s">
        <v>245</v>
      </c>
      <c r="C127" s="255"/>
      <c r="D127" s="247"/>
      <c r="E127" s="372"/>
      <c r="F127" s="372"/>
      <c r="G127" s="375"/>
      <c r="H127" s="352"/>
      <c r="N127" s="296"/>
      <c r="O127" s="296"/>
      <c r="R127" s="296"/>
    </row>
    <row r="128" spans="1:18" s="295" customFormat="1" ht="19.05" customHeight="1">
      <c r="A128" s="248"/>
      <c r="B128" s="442" t="s">
        <v>246</v>
      </c>
      <c r="C128" s="255"/>
      <c r="D128" s="247"/>
      <c r="E128" s="372"/>
      <c r="F128" s="372"/>
      <c r="G128" s="375"/>
      <c r="H128" s="352"/>
      <c r="N128" s="296"/>
      <c r="O128" s="296"/>
      <c r="R128" s="296"/>
    </row>
    <row r="129" spans="1:18" s="295" customFormat="1" ht="19.05" customHeight="1">
      <c r="A129" s="248"/>
      <c r="B129" s="442" t="s">
        <v>247</v>
      </c>
      <c r="C129" s="255"/>
      <c r="D129" s="247"/>
      <c r="E129" s="372"/>
      <c r="F129" s="372"/>
      <c r="G129" s="375"/>
      <c r="H129" s="352"/>
      <c r="N129" s="296"/>
      <c r="O129" s="296"/>
      <c r="R129" s="296"/>
    </row>
    <row r="130" spans="1:18" s="295" customFormat="1" ht="19.05" customHeight="1">
      <c r="A130" s="248"/>
      <c r="B130" s="442" t="s">
        <v>248</v>
      </c>
      <c r="C130" s="255"/>
      <c r="D130" s="247"/>
      <c r="E130" s="372"/>
      <c r="F130" s="373"/>
      <c r="G130" s="375"/>
      <c r="H130" s="352"/>
      <c r="N130" s="296"/>
      <c r="O130" s="296"/>
      <c r="R130" s="296"/>
    </row>
    <row r="131" spans="1:18" s="295" customFormat="1" ht="19.05" customHeight="1">
      <c r="A131" s="248"/>
      <c r="B131" s="442" t="s">
        <v>249</v>
      </c>
      <c r="C131" s="255"/>
      <c r="D131" s="247"/>
      <c r="E131" s="372"/>
      <c r="F131" s="372"/>
      <c r="G131" s="375"/>
      <c r="H131" s="352"/>
      <c r="N131" s="296"/>
      <c r="O131" s="296"/>
      <c r="R131" s="296"/>
    </row>
    <row r="132" spans="1:18" s="295" customFormat="1" ht="19.05" customHeight="1">
      <c r="A132" s="248"/>
      <c r="B132" s="442" t="s">
        <v>243</v>
      </c>
      <c r="C132" s="255"/>
      <c r="D132" s="247"/>
      <c r="E132" s="372"/>
      <c r="F132" s="372"/>
      <c r="G132" s="375"/>
      <c r="H132" s="352"/>
      <c r="N132" s="296"/>
      <c r="O132" s="296"/>
      <c r="R132" s="296"/>
    </row>
    <row r="133" spans="1:18" s="295" customFormat="1" ht="19.05" customHeight="1">
      <c r="A133" s="248"/>
      <c r="B133" s="442" t="s">
        <v>244</v>
      </c>
      <c r="C133" s="255"/>
      <c r="D133" s="247"/>
      <c r="E133" s="372"/>
      <c r="F133" s="372"/>
      <c r="G133" s="375"/>
      <c r="H133" s="352"/>
      <c r="N133" s="296"/>
      <c r="O133" s="296"/>
      <c r="R133" s="296"/>
    </row>
    <row r="134" spans="1:18" s="295" customFormat="1" ht="19.05" customHeight="1">
      <c r="A134" s="248"/>
      <c r="B134" s="442" t="s">
        <v>240</v>
      </c>
      <c r="C134" s="255"/>
      <c r="D134" s="247" t="s">
        <v>174</v>
      </c>
      <c r="E134" s="372"/>
      <c r="F134" s="372"/>
      <c r="G134" s="376"/>
      <c r="H134" s="363"/>
      <c r="N134" s="296"/>
      <c r="O134" s="296"/>
      <c r="R134" s="296"/>
    </row>
    <row r="135" spans="1:18" s="295" customFormat="1" ht="19.05" customHeight="1">
      <c r="A135" s="248"/>
      <c r="B135" s="262" t="s">
        <v>370</v>
      </c>
      <c r="C135" s="255"/>
      <c r="D135" s="247"/>
      <c r="E135" s="372"/>
      <c r="F135" s="372"/>
      <c r="G135" s="376"/>
      <c r="H135" s="363"/>
      <c r="N135" s="296"/>
      <c r="O135" s="296"/>
      <c r="R135" s="296"/>
    </row>
    <row r="136" spans="1:18" s="295" customFormat="1" ht="19.05" customHeight="1">
      <c r="A136" s="248"/>
      <c r="B136" s="442" t="s">
        <v>251</v>
      </c>
      <c r="C136" s="255"/>
      <c r="D136" s="247" t="s">
        <v>36</v>
      </c>
      <c r="E136" s="372"/>
      <c r="F136" s="372"/>
      <c r="G136" s="375"/>
      <c r="H136" s="352"/>
      <c r="N136" s="296"/>
      <c r="O136" s="296"/>
      <c r="R136" s="296"/>
    </row>
    <row r="137" spans="1:18" s="295" customFormat="1" ht="19.05" customHeight="1">
      <c r="A137" s="248"/>
      <c r="B137" s="442" t="s">
        <v>252</v>
      </c>
      <c r="C137" s="255"/>
      <c r="D137" s="247" t="s">
        <v>36</v>
      </c>
      <c r="E137" s="372"/>
      <c r="F137" s="372"/>
      <c r="G137" s="375"/>
      <c r="H137" s="352"/>
      <c r="N137" s="296"/>
      <c r="O137" s="296"/>
      <c r="R137" s="296"/>
    </row>
    <row r="138" spans="1:18" s="295" customFormat="1" ht="19.05" customHeight="1">
      <c r="A138" s="248"/>
      <c r="B138" s="442" t="s">
        <v>371</v>
      </c>
      <c r="C138" s="255"/>
      <c r="D138" s="247" t="s">
        <v>36</v>
      </c>
      <c r="E138" s="372"/>
      <c r="F138" s="373"/>
      <c r="G138" s="375"/>
      <c r="H138" s="352"/>
      <c r="N138" s="296"/>
      <c r="O138" s="296"/>
      <c r="R138" s="296"/>
    </row>
    <row r="139" spans="1:18" s="295" customFormat="1" ht="19.05" customHeight="1">
      <c r="A139" s="248"/>
      <c r="B139" s="442" t="s">
        <v>240</v>
      </c>
      <c r="C139" s="255"/>
      <c r="D139" s="247" t="s">
        <v>174</v>
      </c>
      <c r="E139" s="372"/>
      <c r="F139" s="372"/>
      <c r="G139" s="375"/>
      <c r="H139" s="352"/>
      <c r="N139" s="296"/>
      <c r="O139" s="296"/>
      <c r="R139" s="296"/>
    </row>
    <row r="140" spans="1:18" s="295" customFormat="1" ht="19.05" customHeight="1">
      <c r="A140" s="248"/>
      <c r="B140" s="449" t="s">
        <v>327</v>
      </c>
      <c r="C140" s="255"/>
      <c r="D140" s="247" t="s">
        <v>21</v>
      </c>
      <c r="E140" s="372"/>
      <c r="F140" s="372"/>
      <c r="G140" s="375"/>
      <c r="H140" s="352"/>
      <c r="N140" s="296"/>
      <c r="O140" s="296"/>
      <c r="R140" s="296"/>
    </row>
    <row r="141" spans="1:18" s="295" customFormat="1" ht="19.05" customHeight="1">
      <c r="A141" s="248"/>
      <c r="B141" s="449" t="s">
        <v>328</v>
      </c>
      <c r="C141" s="255"/>
      <c r="D141" s="247" t="s">
        <v>21</v>
      </c>
      <c r="E141" s="372"/>
      <c r="F141" s="372"/>
      <c r="G141" s="375"/>
      <c r="H141" s="352"/>
      <c r="N141" s="296"/>
      <c r="O141" s="296"/>
      <c r="R141" s="296"/>
    </row>
    <row r="142" spans="1:18" s="295" customFormat="1" ht="19.05" customHeight="1">
      <c r="A142" s="248"/>
      <c r="B142" s="262" t="s">
        <v>179</v>
      </c>
      <c r="C142" s="255"/>
      <c r="D142" s="247"/>
      <c r="E142" s="372"/>
      <c r="F142" s="372"/>
      <c r="G142" s="375"/>
      <c r="H142" s="352"/>
      <c r="N142" s="296"/>
      <c r="O142" s="296"/>
      <c r="R142" s="296"/>
    </row>
    <row r="143" spans="1:18" s="295" customFormat="1" ht="19.05" customHeight="1">
      <c r="A143" s="248"/>
      <c r="B143" s="442" t="s">
        <v>250</v>
      </c>
      <c r="C143" s="255"/>
      <c r="D143" s="247" t="s">
        <v>36</v>
      </c>
      <c r="E143" s="372"/>
      <c r="F143" s="372"/>
      <c r="G143" s="375"/>
      <c r="H143" s="352"/>
      <c r="N143" s="296"/>
      <c r="O143" s="296"/>
      <c r="R143" s="296"/>
    </row>
    <row r="144" spans="1:18" s="295" customFormat="1" ht="19.05" customHeight="1">
      <c r="A144" s="248"/>
      <c r="B144" s="442" t="s">
        <v>251</v>
      </c>
      <c r="C144" s="255"/>
      <c r="D144" s="247" t="s">
        <v>36</v>
      </c>
      <c r="E144" s="372"/>
      <c r="F144" s="372"/>
      <c r="G144" s="375"/>
      <c r="H144" s="352"/>
      <c r="N144" s="296"/>
      <c r="O144" s="296"/>
      <c r="R144" s="296"/>
    </row>
    <row r="145" spans="1:18" s="295" customFormat="1" ht="19.05" customHeight="1">
      <c r="A145" s="248"/>
      <c r="B145" s="442" t="s">
        <v>252</v>
      </c>
      <c r="C145" s="255"/>
      <c r="D145" s="247" t="s">
        <v>36</v>
      </c>
      <c r="E145" s="372"/>
      <c r="F145" s="372"/>
      <c r="G145" s="375"/>
      <c r="H145" s="352"/>
      <c r="N145" s="296"/>
      <c r="O145" s="296"/>
      <c r="R145" s="296"/>
    </row>
    <row r="146" spans="1:18" s="295" customFormat="1" ht="19.05" customHeight="1">
      <c r="A146" s="248"/>
      <c r="B146" s="442" t="s">
        <v>372</v>
      </c>
      <c r="C146" s="255"/>
      <c r="D146" s="247" t="s">
        <v>36</v>
      </c>
      <c r="E146" s="372"/>
      <c r="F146" s="372"/>
      <c r="G146" s="375"/>
      <c r="H146" s="352"/>
      <c r="N146" s="296"/>
      <c r="O146" s="296"/>
      <c r="R146" s="296"/>
    </row>
    <row r="147" spans="1:18" s="295" customFormat="1" ht="19.05" customHeight="1">
      <c r="A147" s="248"/>
      <c r="B147" s="442" t="s">
        <v>373</v>
      </c>
      <c r="C147" s="255"/>
      <c r="D147" s="247" t="s">
        <v>36</v>
      </c>
      <c r="E147" s="372"/>
      <c r="F147" s="372"/>
      <c r="G147" s="375"/>
      <c r="H147" s="352"/>
      <c r="N147" s="296"/>
      <c r="O147" s="296"/>
      <c r="R147" s="296"/>
    </row>
    <row r="148" spans="1:18" s="295" customFormat="1" ht="19.05" customHeight="1">
      <c r="A148" s="248"/>
      <c r="B148" s="442" t="s">
        <v>374</v>
      </c>
      <c r="C148" s="255"/>
      <c r="D148" s="247" t="s">
        <v>36</v>
      </c>
      <c r="E148" s="372"/>
      <c r="F148" s="372"/>
      <c r="G148" s="375"/>
      <c r="H148" s="352"/>
      <c r="N148" s="296"/>
      <c r="O148" s="296"/>
      <c r="R148" s="296"/>
    </row>
    <row r="149" spans="1:18" s="295" customFormat="1" ht="19.05" customHeight="1">
      <c r="A149" s="248"/>
      <c r="B149" s="442" t="s">
        <v>375</v>
      </c>
      <c r="C149" s="255"/>
      <c r="D149" s="247" t="s">
        <v>36</v>
      </c>
      <c r="E149" s="372"/>
      <c r="F149" s="372"/>
      <c r="G149" s="375"/>
      <c r="H149" s="352"/>
      <c r="N149" s="296"/>
      <c r="O149" s="296"/>
      <c r="R149" s="296"/>
    </row>
    <row r="150" spans="1:18" s="295" customFormat="1" ht="19.05" customHeight="1">
      <c r="A150" s="248"/>
      <c r="B150" s="263" t="s">
        <v>329</v>
      </c>
      <c r="C150" s="255"/>
      <c r="D150" s="247" t="s">
        <v>21</v>
      </c>
      <c r="E150" s="371"/>
      <c r="F150" s="371"/>
      <c r="G150" s="363"/>
      <c r="H150" s="363"/>
      <c r="N150" s="296"/>
      <c r="O150" s="296"/>
      <c r="R150" s="296"/>
    </row>
    <row r="151" spans="1:18" s="295" customFormat="1" ht="19.05" customHeight="1">
      <c r="A151" s="248"/>
      <c r="B151" s="442" t="s">
        <v>330</v>
      </c>
      <c r="C151" s="255"/>
      <c r="D151" s="247" t="s">
        <v>174</v>
      </c>
      <c r="E151" s="373"/>
      <c r="F151" s="373"/>
      <c r="G151" s="352"/>
      <c r="H151" s="352"/>
      <c r="N151" s="296"/>
      <c r="O151" s="296"/>
      <c r="R151" s="296"/>
    </row>
    <row r="152" spans="1:18" s="295" customFormat="1" ht="19.05" customHeight="1">
      <c r="A152" s="248"/>
      <c r="B152" s="441" t="s">
        <v>178</v>
      </c>
      <c r="C152" s="255"/>
      <c r="D152" s="247"/>
      <c r="E152" s="373"/>
      <c r="F152" s="373"/>
      <c r="G152" s="352"/>
      <c r="H152" s="352"/>
      <c r="N152" s="296"/>
      <c r="O152" s="296"/>
      <c r="R152" s="296"/>
    </row>
    <row r="153" spans="1:18" s="295" customFormat="1" ht="19.05" customHeight="1">
      <c r="A153" s="248"/>
      <c r="B153" s="442" t="s">
        <v>264</v>
      </c>
      <c r="C153" s="255"/>
      <c r="D153" s="247" t="s">
        <v>21</v>
      </c>
      <c r="E153" s="373"/>
      <c r="F153" s="373"/>
      <c r="G153" s="352"/>
      <c r="H153" s="352"/>
      <c r="N153" s="296"/>
      <c r="O153" s="296"/>
      <c r="R153" s="296"/>
    </row>
    <row r="154" spans="1:18" s="295" customFormat="1" ht="19.05" customHeight="1">
      <c r="A154" s="248"/>
      <c r="B154" s="442" t="s">
        <v>266</v>
      </c>
      <c r="C154" s="255"/>
      <c r="D154" s="247"/>
      <c r="E154" s="373"/>
      <c r="F154" s="373"/>
      <c r="G154" s="352"/>
      <c r="H154" s="352"/>
      <c r="N154" s="296"/>
      <c r="O154" s="296"/>
      <c r="R154" s="296"/>
    </row>
    <row r="155" spans="1:18" s="295" customFormat="1" ht="19.05" customHeight="1">
      <c r="A155" s="248"/>
      <c r="B155" s="442" t="s">
        <v>265</v>
      </c>
      <c r="C155" s="255"/>
      <c r="D155" s="247" t="s">
        <v>21</v>
      </c>
      <c r="E155" s="371"/>
      <c r="F155" s="371"/>
      <c r="G155" s="352"/>
      <c r="H155" s="352"/>
      <c r="N155" s="296"/>
      <c r="O155" s="296"/>
      <c r="R155" s="296"/>
    </row>
    <row r="156" spans="1:18" s="295" customFormat="1" ht="19.05" customHeight="1">
      <c r="A156" s="434"/>
      <c r="B156" s="443" t="s">
        <v>240</v>
      </c>
      <c r="C156" s="424"/>
      <c r="D156" s="444" t="s">
        <v>174</v>
      </c>
      <c r="E156" s="379"/>
      <c r="F156" s="379"/>
      <c r="G156" s="357"/>
      <c r="H156" s="357"/>
      <c r="N156" s="296"/>
      <c r="O156" s="296"/>
      <c r="R156" s="296"/>
    </row>
    <row r="157" spans="1:18" s="295" customFormat="1" ht="19.95" customHeight="1">
      <c r="A157" s="445"/>
      <c r="B157" s="457" t="s">
        <v>194</v>
      </c>
      <c r="C157" s="446"/>
      <c r="D157" s="447"/>
      <c r="E157" s="478"/>
      <c r="F157" s="478"/>
      <c r="G157" s="360"/>
      <c r="H157" s="360"/>
      <c r="N157" s="296"/>
      <c r="O157" s="296"/>
      <c r="R157" s="296"/>
    </row>
    <row r="158" spans="1:18" s="295" customFormat="1" ht="19.95" customHeight="1">
      <c r="A158" s="248"/>
      <c r="B158" s="388" t="s">
        <v>294</v>
      </c>
      <c r="C158" s="255"/>
      <c r="D158" s="247" t="s">
        <v>21</v>
      </c>
      <c r="E158" s="373"/>
      <c r="F158" s="373"/>
      <c r="G158" s="352"/>
      <c r="H158" s="352"/>
      <c r="N158" s="296"/>
      <c r="O158" s="296"/>
      <c r="R158" s="296"/>
    </row>
    <row r="159" spans="1:18" s="295" customFormat="1" ht="19.95" customHeight="1">
      <c r="A159" s="248"/>
      <c r="B159" s="388" t="s">
        <v>293</v>
      </c>
      <c r="C159" s="255"/>
      <c r="D159" s="247" t="s">
        <v>21</v>
      </c>
      <c r="E159" s="373"/>
      <c r="F159" s="373"/>
      <c r="G159" s="352"/>
      <c r="H159" s="352"/>
      <c r="N159" s="296"/>
      <c r="O159" s="296"/>
      <c r="R159" s="296"/>
    </row>
    <row r="160" spans="1:18" s="295" customFormat="1" ht="19.95" customHeight="1">
      <c r="A160" s="248"/>
      <c r="B160" s="388" t="s">
        <v>193</v>
      </c>
      <c r="C160" s="255"/>
      <c r="D160" s="247" t="s">
        <v>36</v>
      </c>
      <c r="E160" s="373"/>
      <c r="F160" s="373"/>
      <c r="G160" s="352"/>
      <c r="H160" s="352"/>
      <c r="N160" s="296"/>
      <c r="O160" s="296"/>
      <c r="R160" s="296"/>
    </row>
    <row r="161" spans="1:18" s="295" customFormat="1" ht="19.95" customHeight="1">
      <c r="A161" s="248"/>
      <c r="B161" s="388" t="s">
        <v>195</v>
      </c>
      <c r="C161" s="255"/>
      <c r="D161" s="247" t="s">
        <v>36</v>
      </c>
      <c r="E161" s="373"/>
      <c r="F161" s="373"/>
      <c r="G161" s="352"/>
      <c r="H161" s="352"/>
      <c r="N161" s="296"/>
      <c r="O161" s="296"/>
      <c r="R161" s="296"/>
    </row>
    <row r="162" spans="1:18" s="295" customFormat="1" ht="19.95" customHeight="1">
      <c r="A162" s="248"/>
      <c r="B162" s="442" t="s">
        <v>374</v>
      </c>
      <c r="C162" s="255"/>
      <c r="D162" s="247" t="s">
        <v>36</v>
      </c>
      <c r="E162" s="373"/>
      <c r="F162" s="373"/>
      <c r="G162" s="352"/>
      <c r="H162" s="352"/>
      <c r="N162" s="296"/>
      <c r="O162" s="296"/>
      <c r="R162" s="296"/>
    </row>
    <row r="163" spans="1:18" s="295" customFormat="1" ht="19.95" customHeight="1">
      <c r="A163" s="248"/>
      <c r="B163" s="442" t="s">
        <v>375</v>
      </c>
      <c r="C163" s="255"/>
      <c r="D163" s="247" t="s">
        <v>36</v>
      </c>
      <c r="E163" s="373"/>
      <c r="F163" s="373"/>
      <c r="G163" s="352"/>
      <c r="H163" s="352"/>
      <c r="N163" s="296"/>
      <c r="O163" s="296"/>
      <c r="R163" s="296"/>
    </row>
    <row r="164" spans="1:18" s="295" customFormat="1" ht="19.95" customHeight="1">
      <c r="A164" s="248"/>
      <c r="B164" s="388" t="s">
        <v>176</v>
      </c>
      <c r="C164" s="255"/>
      <c r="D164" s="247" t="s">
        <v>174</v>
      </c>
      <c r="E164" s="373"/>
      <c r="F164" s="373"/>
      <c r="G164" s="352"/>
      <c r="H164" s="366"/>
      <c r="N164" s="296"/>
      <c r="O164" s="296"/>
      <c r="R164" s="296"/>
    </row>
    <row r="165" spans="1:18" s="295" customFormat="1" ht="19.95" customHeight="1">
      <c r="A165" s="411"/>
      <c r="B165" s="412" t="s">
        <v>325</v>
      </c>
      <c r="C165" s="450"/>
      <c r="D165" s="391"/>
      <c r="E165" s="472"/>
      <c r="F165" s="472"/>
      <c r="G165" s="366"/>
      <c r="H165" s="473"/>
      <c r="N165" s="296"/>
      <c r="O165" s="296"/>
      <c r="R165" s="296"/>
    </row>
    <row r="166" spans="1:18" s="295" customFormat="1" ht="19.95" customHeight="1">
      <c r="A166" s="253"/>
      <c r="B166" s="275" t="s">
        <v>326</v>
      </c>
      <c r="C166" s="254"/>
      <c r="D166" s="258"/>
      <c r="E166" s="465"/>
      <c r="F166" s="465"/>
      <c r="G166" s="462"/>
      <c r="H166" s="462"/>
      <c r="N166" s="296"/>
      <c r="O166" s="296"/>
      <c r="R166" s="296"/>
    </row>
    <row r="167" spans="1:18" s="295" customFormat="1" ht="19.95" customHeight="1">
      <c r="A167" s="358">
        <v>3</v>
      </c>
      <c r="B167" s="414" t="s">
        <v>232</v>
      </c>
      <c r="C167" s="415"/>
      <c r="D167" s="416"/>
      <c r="E167" s="478"/>
      <c r="F167" s="478"/>
      <c r="G167" s="360"/>
      <c r="H167" s="360"/>
      <c r="N167" s="296"/>
      <c r="O167" s="296"/>
      <c r="R167" s="296"/>
    </row>
    <row r="168" spans="1:18" s="295" customFormat="1" ht="19.95" customHeight="1">
      <c r="A168" s="251">
        <v>3.1</v>
      </c>
      <c r="B168" s="451" t="s">
        <v>282</v>
      </c>
      <c r="C168" s="452"/>
      <c r="D168" s="453"/>
      <c r="E168" s="373"/>
      <c r="F168" s="373"/>
      <c r="G168" s="352"/>
      <c r="H168" s="352"/>
      <c r="N168" s="296"/>
      <c r="O168" s="296"/>
      <c r="R168" s="296"/>
    </row>
    <row r="169" spans="1:18" s="295" customFormat="1" ht="19.95" customHeight="1">
      <c r="A169" s="248"/>
      <c r="B169" s="419" t="s">
        <v>209</v>
      </c>
      <c r="C169" s="264"/>
      <c r="D169" s="246" t="s">
        <v>3</v>
      </c>
      <c r="E169" s="373"/>
      <c r="F169" s="373"/>
      <c r="G169" s="352"/>
      <c r="H169" s="352"/>
      <c r="N169" s="296"/>
      <c r="O169" s="296"/>
      <c r="R169" s="296"/>
    </row>
    <row r="170" spans="1:18" s="295" customFormat="1" ht="19.95" customHeight="1">
      <c r="A170" s="248"/>
      <c r="B170" s="419" t="s">
        <v>210</v>
      </c>
      <c r="C170" s="264"/>
      <c r="D170" s="246" t="s">
        <v>3</v>
      </c>
      <c r="E170" s="371"/>
      <c r="F170" s="371"/>
      <c r="G170" s="363"/>
      <c r="H170" s="363"/>
      <c r="N170" s="296"/>
      <c r="O170" s="296"/>
      <c r="R170" s="296"/>
    </row>
    <row r="171" spans="1:18" s="295" customFormat="1" ht="19.95" customHeight="1">
      <c r="A171" s="248"/>
      <c r="B171" s="405" t="s">
        <v>211</v>
      </c>
      <c r="C171" s="264"/>
      <c r="D171" s="246" t="s">
        <v>12</v>
      </c>
      <c r="E171" s="373"/>
      <c r="F171" s="373"/>
      <c r="G171" s="352"/>
      <c r="H171" s="352"/>
      <c r="N171" s="296"/>
      <c r="O171" s="296"/>
      <c r="R171" s="296"/>
    </row>
    <row r="172" spans="1:18" s="295" customFormat="1" ht="19.95" customHeight="1">
      <c r="A172" s="248"/>
      <c r="B172" s="405" t="s">
        <v>212</v>
      </c>
      <c r="C172" s="264"/>
      <c r="D172" s="246" t="s">
        <v>121</v>
      </c>
      <c r="E172" s="373"/>
      <c r="F172" s="373"/>
      <c r="G172" s="352"/>
      <c r="H172" s="352"/>
      <c r="N172" s="296"/>
      <c r="O172" s="296"/>
      <c r="R172" s="296"/>
    </row>
    <row r="173" spans="1:18" s="295" customFormat="1" ht="19.95" customHeight="1">
      <c r="A173" s="248"/>
      <c r="B173" s="405" t="s">
        <v>213</v>
      </c>
      <c r="C173" s="264"/>
      <c r="D173" s="246" t="s">
        <v>121</v>
      </c>
      <c r="E173" s="373"/>
      <c r="F173" s="373"/>
      <c r="G173" s="352"/>
      <c r="H173" s="352"/>
      <c r="N173" s="296"/>
      <c r="O173" s="296"/>
      <c r="R173" s="296"/>
    </row>
    <row r="174" spans="1:18" s="295" customFormat="1" ht="19.95" customHeight="1">
      <c r="A174" s="248"/>
      <c r="B174" s="419" t="s">
        <v>214</v>
      </c>
      <c r="C174" s="264"/>
      <c r="D174" s="246" t="s">
        <v>121</v>
      </c>
      <c r="E174" s="373"/>
      <c r="F174" s="373"/>
      <c r="G174" s="352"/>
      <c r="H174" s="352"/>
      <c r="N174" s="296"/>
      <c r="O174" s="296"/>
      <c r="R174" s="296"/>
    </row>
    <row r="175" spans="1:18" s="295" customFormat="1" ht="19.95" customHeight="1">
      <c r="A175" s="248"/>
      <c r="B175" s="419" t="s">
        <v>215</v>
      </c>
      <c r="C175" s="264"/>
      <c r="D175" s="246" t="s">
        <v>121</v>
      </c>
      <c r="E175" s="373"/>
      <c r="F175" s="373"/>
      <c r="G175" s="352"/>
      <c r="H175" s="352"/>
      <c r="N175" s="296"/>
      <c r="O175" s="296"/>
      <c r="R175" s="296"/>
    </row>
    <row r="176" spans="1:18" s="295" customFormat="1" ht="19.95" customHeight="1">
      <c r="A176" s="248"/>
      <c r="B176" s="454" t="s">
        <v>225</v>
      </c>
      <c r="C176" s="455"/>
      <c r="D176" s="364" t="s">
        <v>21</v>
      </c>
      <c r="E176" s="373"/>
      <c r="F176" s="373"/>
      <c r="G176" s="352"/>
      <c r="H176" s="352"/>
      <c r="N176" s="296"/>
      <c r="O176" s="296"/>
      <c r="R176" s="296"/>
    </row>
    <row r="177" spans="1:18" s="295" customFormat="1" ht="19.95" customHeight="1">
      <c r="A177" s="248"/>
      <c r="B177" s="362" t="s">
        <v>226</v>
      </c>
      <c r="C177" s="264"/>
      <c r="D177" s="364" t="s">
        <v>21</v>
      </c>
      <c r="E177" s="373"/>
      <c r="F177" s="373"/>
      <c r="G177" s="352"/>
      <c r="H177" s="352"/>
      <c r="N177" s="296"/>
      <c r="O177" s="296"/>
      <c r="R177" s="296"/>
    </row>
    <row r="178" spans="1:18" s="295" customFormat="1" ht="19.95" customHeight="1">
      <c r="A178" s="248"/>
      <c r="B178" s="361" t="s">
        <v>205</v>
      </c>
      <c r="C178" s="264"/>
      <c r="D178" s="246" t="s">
        <v>167</v>
      </c>
      <c r="E178" s="373"/>
      <c r="F178" s="373"/>
      <c r="G178" s="352"/>
      <c r="H178" s="352"/>
      <c r="N178" s="296"/>
      <c r="O178" s="296"/>
      <c r="R178" s="296"/>
    </row>
    <row r="179" spans="1:18" s="295" customFormat="1" ht="19.95" customHeight="1">
      <c r="A179" s="248"/>
      <c r="B179" s="361" t="s">
        <v>208</v>
      </c>
      <c r="C179" s="264"/>
      <c r="D179" s="246" t="s">
        <v>167</v>
      </c>
      <c r="E179" s="373"/>
      <c r="F179" s="373"/>
      <c r="G179" s="352"/>
      <c r="H179" s="352"/>
      <c r="N179" s="296"/>
      <c r="O179" s="296"/>
      <c r="R179" s="296"/>
    </row>
    <row r="180" spans="1:18" s="295" customFormat="1" ht="19.95" customHeight="1">
      <c r="A180" s="248"/>
      <c r="B180" s="361" t="s">
        <v>283</v>
      </c>
      <c r="C180" s="264"/>
      <c r="D180" s="246" t="s">
        <v>168</v>
      </c>
      <c r="E180" s="373"/>
      <c r="F180" s="373"/>
      <c r="G180" s="352"/>
      <c r="H180" s="352"/>
      <c r="N180" s="296"/>
      <c r="O180" s="296"/>
      <c r="R180" s="296"/>
    </row>
    <row r="181" spans="1:18" s="295" customFormat="1" ht="19.95" customHeight="1">
      <c r="A181" s="248"/>
      <c r="B181" s="361" t="s">
        <v>281</v>
      </c>
      <c r="C181" s="264"/>
      <c r="D181" s="246" t="s">
        <v>169</v>
      </c>
      <c r="E181" s="373"/>
      <c r="F181" s="373"/>
      <c r="G181" s="352"/>
      <c r="H181" s="352"/>
      <c r="N181" s="296"/>
      <c r="O181" s="296"/>
      <c r="R181" s="296"/>
    </row>
    <row r="182" spans="1:18" s="295" customFormat="1" ht="19.95" customHeight="1">
      <c r="A182" s="248"/>
      <c r="B182" s="361" t="s">
        <v>229</v>
      </c>
      <c r="C182" s="264"/>
      <c r="D182" s="364" t="s">
        <v>168</v>
      </c>
      <c r="E182" s="373"/>
      <c r="F182" s="373"/>
      <c r="G182" s="352"/>
      <c r="H182" s="352"/>
      <c r="N182" s="296"/>
      <c r="O182" s="296"/>
      <c r="R182" s="296"/>
    </row>
    <row r="183" spans="1:18" s="295" customFormat="1" ht="19.95" customHeight="1">
      <c r="A183" s="248"/>
      <c r="B183" s="419" t="s">
        <v>288</v>
      </c>
      <c r="C183" s="264"/>
      <c r="D183" s="246" t="s">
        <v>168</v>
      </c>
      <c r="E183" s="373"/>
      <c r="F183" s="373"/>
      <c r="G183" s="352"/>
      <c r="H183" s="352"/>
      <c r="N183" s="296"/>
      <c r="O183" s="296"/>
      <c r="R183" s="296"/>
    </row>
    <row r="184" spans="1:18" s="295" customFormat="1" ht="19.95" customHeight="1">
      <c r="A184" s="248"/>
      <c r="B184" s="361" t="s">
        <v>206</v>
      </c>
      <c r="C184" s="264"/>
      <c r="D184" s="246" t="s">
        <v>167</v>
      </c>
      <c r="E184" s="371"/>
      <c r="F184" s="371"/>
      <c r="G184" s="363"/>
      <c r="H184" s="363"/>
      <c r="N184" s="296"/>
      <c r="O184" s="296"/>
      <c r="R184" s="296"/>
    </row>
    <row r="185" spans="1:18" s="295" customFormat="1" ht="18" customHeight="1">
      <c r="A185" s="248"/>
      <c r="B185" s="362" t="s">
        <v>227</v>
      </c>
      <c r="C185" s="264"/>
      <c r="D185" s="364" t="s">
        <v>167</v>
      </c>
      <c r="E185" s="373"/>
      <c r="F185" s="373"/>
      <c r="G185" s="352"/>
      <c r="H185" s="352"/>
      <c r="N185" s="296"/>
      <c r="O185" s="296"/>
      <c r="R185" s="296"/>
    </row>
    <row r="186" spans="1:18" s="295" customFormat="1" ht="18" customHeight="1">
      <c r="A186" s="248"/>
      <c r="B186" s="362" t="s">
        <v>228</v>
      </c>
      <c r="C186" s="264"/>
      <c r="D186" s="364" t="s">
        <v>167</v>
      </c>
      <c r="E186" s="373"/>
      <c r="F186" s="373"/>
      <c r="G186" s="352"/>
      <c r="H186" s="352"/>
      <c r="N186" s="296"/>
      <c r="O186" s="296"/>
      <c r="R186" s="296"/>
    </row>
    <row r="187" spans="1:18" ht="18" customHeight="1">
      <c r="A187" s="248"/>
      <c r="B187" s="420" t="s">
        <v>218</v>
      </c>
      <c r="C187" s="297"/>
      <c r="D187" s="246" t="s">
        <v>12</v>
      </c>
      <c r="E187" s="373"/>
      <c r="F187" s="373"/>
      <c r="G187" s="381"/>
      <c r="H187" s="385"/>
    </row>
    <row r="188" spans="1:18" ht="18" customHeight="1">
      <c r="A188" s="434"/>
      <c r="B188" s="423" t="s">
        <v>236</v>
      </c>
      <c r="C188" s="426"/>
      <c r="D188" s="425"/>
      <c r="E188" s="379"/>
      <c r="F188" s="379"/>
      <c r="G188" s="382"/>
      <c r="H188" s="386"/>
    </row>
    <row r="189" spans="1:18" ht="18" customHeight="1">
      <c r="A189" s="427">
        <v>3.2</v>
      </c>
      <c r="B189" s="436" t="s">
        <v>284</v>
      </c>
      <c r="C189" s="370"/>
      <c r="D189" s="276"/>
      <c r="E189" s="478"/>
      <c r="F189" s="478"/>
      <c r="G189" s="383"/>
      <c r="H189" s="383"/>
    </row>
    <row r="190" spans="1:18" ht="18" customHeight="1">
      <c r="A190" s="251"/>
      <c r="B190" s="419" t="s">
        <v>217</v>
      </c>
      <c r="C190" s="272"/>
      <c r="D190" s="246" t="s">
        <v>3</v>
      </c>
      <c r="E190" s="373"/>
      <c r="F190" s="373"/>
      <c r="G190" s="381"/>
      <c r="H190" s="381"/>
    </row>
    <row r="191" spans="1:18" ht="18" customHeight="1">
      <c r="A191" s="251"/>
      <c r="B191" s="419" t="s">
        <v>285</v>
      </c>
      <c r="C191" s="272"/>
      <c r="D191" s="246" t="s">
        <v>3</v>
      </c>
      <c r="E191" s="373"/>
      <c r="F191" s="373"/>
      <c r="G191" s="381"/>
      <c r="H191" s="381"/>
    </row>
    <row r="192" spans="1:18" ht="18" customHeight="1">
      <c r="A192" s="251"/>
      <c r="B192" s="419" t="s">
        <v>209</v>
      </c>
      <c r="C192" s="264"/>
      <c r="D192" s="246" t="s">
        <v>3</v>
      </c>
      <c r="E192" s="373"/>
      <c r="F192" s="373"/>
      <c r="G192" s="381"/>
      <c r="H192" s="381"/>
    </row>
    <row r="193" spans="1:8" ht="18" customHeight="1">
      <c r="A193" s="251"/>
      <c r="B193" s="419" t="s">
        <v>210</v>
      </c>
      <c r="C193" s="264"/>
      <c r="D193" s="246" t="s">
        <v>3</v>
      </c>
      <c r="E193" s="373"/>
      <c r="F193" s="373"/>
      <c r="G193" s="381"/>
      <c r="H193" s="381"/>
    </row>
    <row r="194" spans="1:8" ht="18" customHeight="1">
      <c r="A194" s="251"/>
      <c r="B194" s="405" t="s">
        <v>211</v>
      </c>
      <c r="C194" s="264"/>
      <c r="D194" s="246" t="s">
        <v>12</v>
      </c>
      <c r="E194" s="373"/>
      <c r="F194" s="373"/>
      <c r="G194" s="381"/>
      <c r="H194" s="381"/>
    </row>
    <row r="195" spans="1:8" ht="18" customHeight="1">
      <c r="A195" s="251"/>
      <c r="B195" s="405" t="s">
        <v>213</v>
      </c>
      <c r="C195" s="264"/>
      <c r="D195" s="246" t="s">
        <v>121</v>
      </c>
      <c r="E195" s="373"/>
      <c r="F195" s="373"/>
      <c r="G195" s="381"/>
      <c r="H195" s="381"/>
    </row>
    <row r="196" spans="1:8" ht="18" customHeight="1">
      <c r="A196" s="251"/>
      <c r="B196" s="419" t="s">
        <v>214</v>
      </c>
      <c r="C196" s="264"/>
      <c r="D196" s="246" t="s">
        <v>121</v>
      </c>
      <c r="E196" s="373"/>
      <c r="F196" s="373"/>
      <c r="G196" s="381"/>
      <c r="H196" s="381"/>
    </row>
    <row r="197" spans="1:8" ht="18" customHeight="1">
      <c r="A197" s="251"/>
      <c r="B197" s="419" t="s">
        <v>215</v>
      </c>
      <c r="C197" s="264"/>
      <c r="D197" s="246" t="s">
        <v>121</v>
      </c>
      <c r="E197" s="373"/>
      <c r="F197" s="373"/>
      <c r="G197" s="381"/>
      <c r="H197" s="381"/>
    </row>
    <row r="198" spans="1:8" ht="18" customHeight="1">
      <c r="A198" s="248"/>
      <c r="B198" s="454" t="s">
        <v>225</v>
      </c>
      <c r="C198" s="297"/>
      <c r="D198" s="364" t="s">
        <v>21</v>
      </c>
      <c r="E198" s="371"/>
      <c r="F198" s="371"/>
      <c r="G198" s="381"/>
      <c r="H198" s="381"/>
    </row>
    <row r="199" spans="1:8" ht="18" customHeight="1">
      <c r="A199" s="248"/>
      <c r="B199" s="454" t="s">
        <v>226</v>
      </c>
      <c r="C199" s="297"/>
      <c r="D199" s="364" t="s">
        <v>21</v>
      </c>
      <c r="E199" s="373"/>
      <c r="F199" s="373"/>
      <c r="G199" s="381"/>
      <c r="H199" s="381"/>
    </row>
    <row r="200" spans="1:8" ht="18" customHeight="1">
      <c r="A200" s="248"/>
      <c r="B200" s="419" t="s">
        <v>204</v>
      </c>
      <c r="C200" s="264"/>
      <c r="D200" s="246" t="s">
        <v>167</v>
      </c>
      <c r="E200" s="373"/>
      <c r="F200" s="373"/>
      <c r="G200" s="381"/>
      <c r="H200" s="381"/>
    </row>
    <row r="201" spans="1:8" ht="18" customHeight="1">
      <c r="A201" s="248"/>
      <c r="B201" s="419" t="s">
        <v>229</v>
      </c>
      <c r="C201" s="297"/>
      <c r="D201" s="364" t="s">
        <v>168</v>
      </c>
      <c r="E201" s="373"/>
      <c r="F201" s="373"/>
      <c r="G201" s="381"/>
      <c r="H201" s="381"/>
    </row>
    <row r="202" spans="1:8" ht="18" customHeight="1">
      <c r="A202" s="248"/>
      <c r="B202" s="420" t="s">
        <v>222</v>
      </c>
      <c r="C202" s="297"/>
      <c r="D202" s="364" t="s">
        <v>169</v>
      </c>
      <c r="E202" s="373"/>
      <c r="F202" s="373"/>
      <c r="G202" s="381"/>
      <c r="H202" s="381"/>
    </row>
    <row r="203" spans="1:8" ht="18" customHeight="1">
      <c r="A203" s="248"/>
      <c r="B203" s="420" t="s">
        <v>223</v>
      </c>
      <c r="C203" s="297"/>
      <c r="D203" s="364" t="s">
        <v>169</v>
      </c>
      <c r="E203" s="373"/>
      <c r="F203" s="373"/>
      <c r="G203" s="381"/>
      <c r="H203" s="381"/>
    </row>
    <row r="204" spans="1:8" ht="18" customHeight="1">
      <c r="A204" s="248"/>
      <c r="B204" s="419" t="s">
        <v>288</v>
      </c>
      <c r="C204" s="264"/>
      <c r="D204" s="246" t="s">
        <v>168</v>
      </c>
      <c r="E204" s="373"/>
      <c r="F204" s="373"/>
      <c r="G204" s="381"/>
      <c r="H204" s="381"/>
    </row>
    <row r="205" spans="1:8" ht="18" customHeight="1">
      <c r="A205" s="248"/>
      <c r="B205" s="361" t="s">
        <v>206</v>
      </c>
      <c r="C205" s="264"/>
      <c r="D205" s="246" t="s">
        <v>167</v>
      </c>
      <c r="E205" s="373"/>
      <c r="F205" s="373"/>
      <c r="G205" s="381"/>
      <c r="H205" s="381"/>
    </row>
    <row r="206" spans="1:8" ht="18" customHeight="1">
      <c r="A206" s="248"/>
      <c r="B206" s="362" t="s">
        <v>227</v>
      </c>
      <c r="C206" s="264"/>
      <c r="D206" s="364" t="s">
        <v>167</v>
      </c>
      <c r="E206" s="373"/>
      <c r="F206" s="373"/>
      <c r="G206" s="381"/>
      <c r="H206" s="381"/>
    </row>
    <row r="207" spans="1:8" ht="18" customHeight="1">
      <c r="A207" s="248"/>
      <c r="B207" s="362" t="s">
        <v>228</v>
      </c>
      <c r="C207" s="264"/>
      <c r="D207" s="364" t="s">
        <v>167</v>
      </c>
      <c r="E207" s="373"/>
      <c r="F207" s="373"/>
      <c r="G207" s="381"/>
      <c r="H207" s="381"/>
    </row>
    <row r="208" spans="1:8" ht="18" customHeight="1">
      <c r="A208" s="248"/>
      <c r="B208" s="431" t="s">
        <v>200</v>
      </c>
      <c r="C208" s="264"/>
      <c r="D208" s="364" t="s">
        <v>168</v>
      </c>
      <c r="E208" s="373"/>
      <c r="F208" s="373"/>
      <c r="G208" s="381"/>
      <c r="H208" s="381"/>
    </row>
    <row r="209" spans="1:8" ht="18" customHeight="1">
      <c r="A209" s="248"/>
      <c r="B209" s="419" t="s">
        <v>207</v>
      </c>
      <c r="C209" s="264"/>
      <c r="D209" s="364" t="s">
        <v>167</v>
      </c>
      <c r="E209" s="373"/>
      <c r="F209" s="373"/>
      <c r="G209" s="381"/>
      <c r="H209" s="381"/>
    </row>
    <row r="210" spans="1:8" ht="18" customHeight="1">
      <c r="A210" s="248"/>
      <c r="B210" s="419" t="s">
        <v>205</v>
      </c>
      <c r="C210" s="264"/>
      <c r="D210" s="364" t="s">
        <v>167</v>
      </c>
      <c r="E210" s="373"/>
      <c r="F210" s="373"/>
      <c r="G210" s="381"/>
      <c r="H210" s="381"/>
    </row>
    <row r="211" spans="1:8" ht="18" customHeight="1">
      <c r="A211" s="248"/>
      <c r="B211" s="419" t="s">
        <v>289</v>
      </c>
      <c r="C211" s="264"/>
      <c r="D211" s="364" t="s">
        <v>167</v>
      </c>
      <c r="E211" s="373"/>
      <c r="F211" s="373"/>
      <c r="G211" s="381"/>
      <c r="H211" s="381"/>
    </row>
    <row r="212" spans="1:8" ht="18" customHeight="1">
      <c r="A212" s="248"/>
      <c r="B212" s="454" t="s">
        <v>291</v>
      </c>
      <c r="C212" s="297"/>
      <c r="D212" s="364" t="s">
        <v>12</v>
      </c>
      <c r="E212" s="373"/>
      <c r="F212" s="373"/>
      <c r="G212" s="381"/>
      <c r="H212" s="381"/>
    </row>
    <row r="213" spans="1:8" ht="18" customHeight="1">
      <c r="A213" s="248"/>
      <c r="B213" s="454" t="s">
        <v>292</v>
      </c>
      <c r="C213" s="297"/>
      <c r="D213" s="364" t="s">
        <v>12</v>
      </c>
      <c r="E213" s="371"/>
      <c r="F213" s="371"/>
      <c r="G213" s="381"/>
      <c r="H213" s="381"/>
    </row>
    <row r="214" spans="1:8" ht="18" customHeight="1">
      <c r="A214" s="248"/>
      <c r="B214" s="454" t="s">
        <v>290</v>
      </c>
      <c r="C214" s="297"/>
      <c r="D214" s="364" t="s">
        <v>36</v>
      </c>
      <c r="E214" s="373"/>
      <c r="F214" s="373"/>
      <c r="G214" s="381"/>
      <c r="H214" s="381"/>
    </row>
    <row r="215" spans="1:8" ht="18" customHeight="1">
      <c r="A215" s="248"/>
      <c r="B215" s="431" t="s">
        <v>268</v>
      </c>
      <c r="C215" s="421"/>
      <c r="D215" s="247" t="s">
        <v>36</v>
      </c>
      <c r="E215" s="373"/>
      <c r="F215" s="255"/>
      <c r="G215" s="381"/>
      <c r="H215" s="381"/>
    </row>
    <row r="216" spans="1:8" ht="18" customHeight="1">
      <c r="A216" s="248"/>
      <c r="B216" s="420" t="s">
        <v>218</v>
      </c>
      <c r="C216" s="297"/>
      <c r="D216" s="246" t="s">
        <v>12</v>
      </c>
      <c r="E216" s="373"/>
      <c r="F216" s="255"/>
      <c r="G216" s="381"/>
      <c r="H216" s="385"/>
    </row>
    <row r="217" spans="1:8" ht="18" customHeight="1">
      <c r="A217" s="434"/>
      <c r="B217" s="367" t="s">
        <v>237</v>
      </c>
      <c r="C217" s="435"/>
      <c r="D217" s="456"/>
      <c r="E217" s="379"/>
      <c r="F217" s="424"/>
      <c r="G217" s="382"/>
      <c r="H217" s="386"/>
    </row>
    <row r="218" spans="1:8" ht="18" customHeight="1">
      <c r="A218" s="427">
        <v>3.3</v>
      </c>
      <c r="B218" s="439" t="s">
        <v>239</v>
      </c>
      <c r="C218" s="370"/>
      <c r="D218" s="276"/>
      <c r="E218" s="478"/>
      <c r="F218" s="446"/>
      <c r="G218" s="383"/>
      <c r="H218" s="383"/>
    </row>
    <row r="219" spans="1:8" ht="18" customHeight="1">
      <c r="A219" s="248"/>
      <c r="B219" s="441" t="s">
        <v>183</v>
      </c>
      <c r="C219" s="255"/>
      <c r="D219" s="247"/>
      <c r="E219" s="373"/>
      <c r="F219" s="255"/>
      <c r="G219" s="381"/>
      <c r="H219" s="381"/>
    </row>
    <row r="220" spans="1:8" ht="18" customHeight="1">
      <c r="A220" s="248"/>
      <c r="B220" s="442" t="s">
        <v>258</v>
      </c>
      <c r="C220" s="255"/>
      <c r="D220" s="247" t="s">
        <v>21</v>
      </c>
      <c r="E220" s="373"/>
      <c r="F220" s="255"/>
      <c r="G220" s="381"/>
      <c r="H220" s="381"/>
    </row>
    <row r="221" spans="1:8" ht="18" customHeight="1">
      <c r="A221" s="248"/>
      <c r="B221" s="442" t="s">
        <v>259</v>
      </c>
      <c r="C221" s="255"/>
      <c r="D221" s="247"/>
      <c r="E221" s="373"/>
      <c r="F221" s="255"/>
      <c r="G221" s="381"/>
      <c r="H221" s="381"/>
    </row>
    <row r="222" spans="1:8" ht="19.95" customHeight="1">
      <c r="A222" s="248"/>
      <c r="B222" s="442" t="s">
        <v>249</v>
      </c>
      <c r="C222" s="255"/>
      <c r="D222" s="247"/>
      <c r="E222" s="373"/>
      <c r="F222" s="255"/>
      <c r="G222" s="381"/>
      <c r="H222" s="381"/>
    </row>
    <row r="223" spans="1:8" ht="19.95" customHeight="1">
      <c r="A223" s="248"/>
      <c r="B223" s="442" t="s">
        <v>260</v>
      </c>
      <c r="C223" s="255"/>
      <c r="D223" s="247"/>
      <c r="E223" s="272"/>
      <c r="F223" s="272"/>
      <c r="G223" s="381"/>
      <c r="H223" s="381"/>
    </row>
    <row r="224" spans="1:8" ht="19.95" customHeight="1">
      <c r="A224" s="248"/>
      <c r="B224" s="442" t="s">
        <v>261</v>
      </c>
      <c r="C224" s="255"/>
      <c r="D224" s="247"/>
      <c r="E224" s="272"/>
      <c r="F224" s="272"/>
      <c r="G224" s="381"/>
      <c r="H224" s="381"/>
    </row>
    <row r="225" spans="1:8" ht="19.95" customHeight="1">
      <c r="A225" s="248"/>
      <c r="B225" s="442" t="s">
        <v>262</v>
      </c>
      <c r="C225" s="255"/>
      <c r="D225" s="247"/>
      <c r="E225" s="272"/>
      <c r="F225" s="272"/>
      <c r="G225" s="381"/>
      <c r="H225" s="381"/>
    </row>
    <row r="226" spans="1:8" ht="19.95" customHeight="1">
      <c r="A226" s="248"/>
      <c r="B226" s="442" t="s">
        <v>263</v>
      </c>
      <c r="C226" s="255"/>
      <c r="D226" s="247"/>
      <c r="E226" s="264"/>
      <c r="F226" s="264"/>
      <c r="G226" s="381"/>
      <c r="H226" s="381"/>
    </row>
    <row r="227" spans="1:8" ht="19.95" customHeight="1">
      <c r="A227" s="248"/>
      <c r="B227" s="442" t="s">
        <v>240</v>
      </c>
      <c r="C227" s="255"/>
      <c r="D227" s="247" t="s">
        <v>174</v>
      </c>
      <c r="E227" s="264"/>
      <c r="F227" s="373"/>
      <c r="G227" s="381"/>
      <c r="H227" s="381"/>
    </row>
    <row r="228" spans="1:8" ht="19.95" customHeight="1">
      <c r="A228" s="248"/>
      <c r="B228" s="441" t="s">
        <v>179</v>
      </c>
      <c r="C228" s="255"/>
      <c r="D228" s="247"/>
      <c r="E228" s="264"/>
      <c r="F228" s="389"/>
      <c r="G228" s="381"/>
      <c r="H228" s="381"/>
    </row>
    <row r="229" spans="1:8" ht="19.95" customHeight="1">
      <c r="A229" s="248"/>
      <c r="B229" s="442" t="s">
        <v>184</v>
      </c>
      <c r="C229" s="255"/>
      <c r="D229" s="247" t="s">
        <v>36</v>
      </c>
      <c r="E229" s="264"/>
      <c r="F229" s="389"/>
      <c r="G229" s="381"/>
      <c r="H229" s="381"/>
    </row>
    <row r="230" spans="1:8" ht="19.95" customHeight="1">
      <c r="A230" s="248"/>
      <c r="B230" s="442" t="s">
        <v>185</v>
      </c>
      <c r="C230" s="255"/>
      <c r="D230" s="247" t="s">
        <v>36</v>
      </c>
      <c r="E230" s="264"/>
      <c r="F230" s="389"/>
      <c r="G230" s="381"/>
      <c r="H230" s="381"/>
    </row>
    <row r="231" spans="1:8" ht="19.95" customHeight="1">
      <c r="A231" s="248"/>
      <c r="B231" s="442" t="s">
        <v>186</v>
      </c>
      <c r="C231" s="255"/>
      <c r="D231" s="247" t="s">
        <v>36</v>
      </c>
      <c r="E231" s="264"/>
      <c r="F231" s="389"/>
      <c r="G231" s="381"/>
      <c r="H231" s="381"/>
    </row>
    <row r="232" spans="1:8" ht="19.95" customHeight="1">
      <c r="A232" s="248"/>
      <c r="B232" s="442" t="s">
        <v>177</v>
      </c>
      <c r="C232" s="255"/>
      <c r="D232" s="247" t="s">
        <v>21</v>
      </c>
      <c r="E232" s="264"/>
      <c r="F232" s="389"/>
      <c r="G232" s="381"/>
      <c r="H232" s="381"/>
    </row>
    <row r="233" spans="1:8" ht="19.95" customHeight="1">
      <c r="A233" s="248"/>
      <c r="B233" s="442" t="s">
        <v>176</v>
      </c>
      <c r="C233" s="255"/>
      <c r="D233" s="247" t="s">
        <v>174</v>
      </c>
      <c r="E233" s="390"/>
      <c r="F233" s="373"/>
      <c r="G233" s="381"/>
      <c r="H233" s="381"/>
    </row>
    <row r="234" spans="1:8" ht="19.95" customHeight="1">
      <c r="A234" s="248"/>
      <c r="B234" s="441" t="s">
        <v>180</v>
      </c>
      <c r="C234" s="255"/>
      <c r="D234" s="247"/>
      <c r="E234" s="264"/>
      <c r="F234" s="389"/>
      <c r="G234" s="381"/>
      <c r="H234" s="381"/>
    </row>
    <row r="235" spans="1:8" ht="19.95" customHeight="1">
      <c r="A235" s="248"/>
      <c r="B235" s="442" t="s">
        <v>181</v>
      </c>
      <c r="C235" s="255"/>
      <c r="D235" s="247" t="s">
        <v>36</v>
      </c>
      <c r="E235" s="264"/>
      <c r="F235" s="255"/>
      <c r="G235" s="381"/>
      <c r="H235" s="381"/>
    </row>
    <row r="236" spans="1:8" ht="19.95" customHeight="1">
      <c r="A236" s="248"/>
      <c r="B236" s="442" t="s">
        <v>187</v>
      </c>
      <c r="C236" s="255"/>
      <c r="D236" s="247" t="s">
        <v>36</v>
      </c>
      <c r="E236" s="264"/>
      <c r="F236" s="255"/>
      <c r="G236" s="381"/>
      <c r="H236" s="381"/>
    </row>
    <row r="237" spans="1:8" ht="19.95" customHeight="1">
      <c r="A237" s="248"/>
      <c r="B237" s="442" t="s">
        <v>182</v>
      </c>
      <c r="C237" s="255"/>
      <c r="D237" s="247" t="s">
        <v>36</v>
      </c>
      <c r="E237" s="264"/>
      <c r="F237" s="255"/>
      <c r="G237" s="381"/>
      <c r="H237" s="381"/>
    </row>
    <row r="238" spans="1:8" ht="19.95" customHeight="1">
      <c r="A238" s="248"/>
      <c r="B238" s="442" t="s">
        <v>188</v>
      </c>
      <c r="C238" s="255"/>
      <c r="D238" s="247" t="s">
        <v>36</v>
      </c>
      <c r="E238" s="390"/>
      <c r="F238" s="255"/>
      <c r="G238" s="381"/>
      <c r="H238" s="381"/>
    </row>
    <row r="239" spans="1:8" ht="19.95" customHeight="1">
      <c r="A239" s="248"/>
      <c r="B239" s="442" t="s">
        <v>189</v>
      </c>
      <c r="C239" s="255"/>
      <c r="D239" s="247" t="s">
        <v>36</v>
      </c>
      <c r="E239" s="255"/>
      <c r="F239" s="255"/>
      <c r="G239" s="381"/>
      <c r="H239" s="381"/>
    </row>
    <row r="240" spans="1:8" ht="19.95" customHeight="1">
      <c r="A240" s="248"/>
      <c r="B240" s="442" t="s">
        <v>190</v>
      </c>
      <c r="C240" s="255"/>
      <c r="D240" s="247" t="s">
        <v>36</v>
      </c>
      <c r="E240" s="264"/>
      <c r="F240" s="389"/>
      <c r="G240" s="381"/>
      <c r="H240" s="381"/>
    </row>
    <row r="241" spans="1:8" ht="19.95" customHeight="1">
      <c r="A241" s="248"/>
      <c r="B241" s="442" t="s">
        <v>191</v>
      </c>
      <c r="C241" s="255"/>
      <c r="D241" s="247" t="s">
        <v>36</v>
      </c>
      <c r="E241" s="264"/>
      <c r="F241" s="255"/>
      <c r="G241" s="381"/>
      <c r="H241" s="381"/>
    </row>
    <row r="242" spans="1:8" ht="19.95" customHeight="1">
      <c r="A242" s="248"/>
      <c r="B242" s="442" t="s">
        <v>176</v>
      </c>
      <c r="C242" s="255"/>
      <c r="D242" s="247" t="s">
        <v>174</v>
      </c>
      <c r="E242" s="264"/>
      <c r="F242" s="389"/>
      <c r="G242" s="381"/>
      <c r="H242" s="381"/>
    </row>
    <row r="243" spans="1:8" ht="19.95" customHeight="1">
      <c r="A243" s="248"/>
      <c r="B243" s="449" t="s">
        <v>376</v>
      </c>
      <c r="C243" s="255"/>
      <c r="D243" s="247" t="s">
        <v>21</v>
      </c>
      <c r="E243" s="264"/>
      <c r="F243" s="255"/>
      <c r="G243" s="381"/>
      <c r="H243" s="381"/>
    </row>
    <row r="244" spans="1:8" ht="19.95" customHeight="1">
      <c r="A244" s="248"/>
      <c r="B244" s="449" t="s">
        <v>377</v>
      </c>
      <c r="C244" s="255"/>
      <c r="D244" s="247" t="s">
        <v>21</v>
      </c>
      <c r="E244" s="264"/>
      <c r="F244" s="255"/>
      <c r="G244" s="381"/>
      <c r="H244" s="381"/>
    </row>
    <row r="245" spans="1:8" ht="19.95" customHeight="1">
      <c r="A245" s="248"/>
      <c r="B245" s="441" t="s">
        <v>178</v>
      </c>
      <c r="C245" s="255"/>
      <c r="D245" s="247"/>
      <c r="E245" s="390"/>
      <c r="F245" s="255"/>
      <c r="G245" s="381"/>
      <c r="H245" s="381"/>
    </row>
    <row r="246" spans="1:8" ht="19.95" customHeight="1">
      <c r="A246" s="248"/>
      <c r="B246" s="442" t="s">
        <v>264</v>
      </c>
      <c r="C246" s="255"/>
      <c r="D246" s="247" t="s">
        <v>21</v>
      </c>
      <c r="E246" s="264"/>
      <c r="F246" s="389"/>
      <c r="G246" s="381"/>
      <c r="H246" s="381"/>
    </row>
    <row r="247" spans="1:8" ht="19.95" customHeight="1">
      <c r="A247" s="248"/>
      <c r="B247" s="442" t="s">
        <v>266</v>
      </c>
      <c r="C247" s="255"/>
      <c r="D247" s="247"/>
      <c r="E247" s="264"/>
      <c r="F247" s="255"/>
      <c r="G247" s="381"/>
      <c r="H247" s="381"/>
    </row>
    <row r="248" spans="1:8" ht="19.95" customHeight="1">
      <c r="A248" s="248"/>
      <c r="B248" s="442" t="s">
        <v>265</v>
      </c>
      <c r="C248" s="255"/>
      <c r="D248" s="247" t="s">
        <v>21</v>
      </c>
      <c r="E248" s="264"/>
      <c r="F248" s="255"/>
      <c r="G248" s="381"/>
      <c r="H248" s="381"/>
    </row>
    <row r="249" spans="1:8" ht="19.95" customHeight="1">
      <c r="A249" s="434"/>
      <c r="B249" s="443" t="s">
        <v>240</v>
      </c>
      <c r="C249" s="424"/>
      <c r="D249" s="444" t="s">
        <v>174</v>
      </c>
      <c r="E249" s="426"/>
      <c r="F249" s="424"/>
      <c r="G249" s="382"/>
      <c r="H249" s="382"/>
    </row>
    <row r="250" spans="1:8" ht="19.95" customHeight="1">
      <c r="A250" s="445"/>
      <c r="B250" s="457" t="s">
        <v>192</v>
      </c>
      <c r="C250" s="446"/>
      <c r="D250" s="447"/>
      <c r="E250" s="448"/>
      <c r="F250" s="446"/>
      <c r="G250" s="383"/>
      <c r="H250" s="383"/>
    </row>
    <row r="251" spans="1:8" ht="19.95" customHeight="1">
      <c r="A251" s="248"/>
      <c r="B251" s="442" t="s">
        <v>254</v>
      </c>
      <c r="C251" s="255"/>
      <c r="D251" s="247" t="s">
        <v>21</v>
      </c>
      <c r="E251" s="264"/>
      <c r="F251" s="255"/>
      <c r="G251" s="381"/>
      <c r="H251" s="381"/>
    </row>
    <row r="252" spans="1:8" ht="19.95" customHeight="1">
      <c r="A252" s="248"/>
      <c r="B252" s="442" t="s">
        <v>253</v>
      </c>
      <c r="C252" s="255"/>
      <c r="D252" s="247"/>
      <c r="E252" s="264"/>
      <c r="F252" s="255"/>
      <c r="G252" s="381"/>
      <c r="H252" s="381"/>
    </row>
    <row r="253" spans="1:8" ht="19.95" customHeight="1">
      <c r="A253" s="248"/>
      <c r="B253" s="442" t="s">
        <v>255</v>
      </c>
      <c r="C253" s="255"/>
      <c r="D253" s="247" t="s">
        <v>21</v>
      </c>
      <c r="E253" s="264"/>
      <c r="F253" s="255"/>
      <c r="G253" s="381"/>
      <c r="H253" s="381"/>
    </row>
    <row r="254" spans="1:8" ht="19.95" customHeight="1">
      <c r="A254" s="248"/>
      <c r="B254" s="442" t="s">
        <v>256</v>
      </c>
      <c r="C254" s="255"/>
      <c r="D254" s="247" t="s">
        <v>36</v>
      </c>
      <c r="E254" s="264"/>
      <c r="F254" s="255"/>
      <c r="G254" s="381"/>
      <c r="H254" s="381"/>
    </row>
    <row r="255" spans="1:8" ht="19.95" customHeight="1">
      <c r="A255" s="248"/>
      <c r="B255" s="442" t="s">
        <v>257</v>
      </c>
      <c r="C255" s="255"/>
      <c r="D255" s="247" t="s">
        <v>36</v>
      </c>
      <c r="E255" s="264"/>
      <c r="F255" s="255"/>
      <c r="G255" s="381"/>
      <c r="H255" s="381"/>
    </row>
    <row r="256" spans="1:8" ht="19.95" customHeight="1">
      <c r="A256" s="248"/>
      <c r="B256" s="442" t="s">
        <v>240</v>
      </c>
      <c r="C256" s="255"/>
      <c r="D256" s="247" t="s">
        <v>36</v>
      </c>
      <c r="E256" s="264"/>
      <c r="F256" s="255"/>
      <c r="G256" s="381"/>
      <c r="H256" s="385"/>
    </row>
    <row r="257" spans="1:8" ht="19.95" customHeight="1">
      <c r="A257" s="411"/>
      <c r="B257" s="412" t="s">
        <v>238</v>
      </c>
      <c r="C257" s="392"/>
      <c r="D257" s="391"/>
      <c r="E257" s="474"/>
      <c r="F257" s="395"/>
      <c r="G257" s="385"/>
      <c r="H257" s="393"/>
    </row>
    <row r="258" spans="1:8" ht="19.95" customHeight="1">
      <c r="A258" s="253"/>
      <c r="B258" s="275" t="s">
        <v>331</v>
      </c>
      <c r="C258" s="254"/>
      <c r="D258" s="258"/>
      <c r="E258" s="464"/>
      <c r="F258" s="463"/>
      <c r="G258" s="386"/>
      <c r="H258" s="386"/>
    </row>
    <row r="259" spans="1:8" ht="19.95" customHeight="1">
      <c r="A259" s="468">
        <v>4</v>
      </c>
      <c r="B259" s="467" t="s">
        <v>332</v>
      </c>
      <c r="C259" s="272"/>
      <c r="D259" s="245"/>
      <c r="E259" s="264"/>
      <c r="F259" s="389"/>
      <c r="G259" s="381"/>
      <c r="H259" s="381"/>
    </row>
    <row r="260" spans="1:8" ht="19.95" customHeight="1">
      <c r="A260" s="459"/>
      <c r="B260" s="362" t="s">
        <v>355</v>
      </c>
      <c r="C260" s="297"/>
      <c r="D260" s="249" t="s">
        <v>36</v>
      </c>
      <c r="E260" s="264"/>
      <c r="F260" s="389"/>
      <c r="G260" s="381"/>
      <c r="H260" s="381"/>
    </row>
    <row r="261" spans="1:8" ht="19.95" customHeight="1">
      <c r="A261" s="252"/>
      <c r="B261" s="362" t="s">
        <v>356</v>
      </c>
      <c r="C261" s="297"/>
      <c r="D261" s="249" t="s">
        <v>36</v>
      </c>
      <c r="E261" s="264"/>
      <c r="F261" s="389"/>
      <c r="G261" s="381"/>
      <c r="H261" s="381"/>
    </row>
    <row r="262" spans="1:8" ht="19.95" customHeight="1">
      <c r="A262" s="252"/>
      <c r="B262" s="362" t="s">
        <v>357</v>
      </c>
      <c r="C262" s="297"/>
      <c r="D262" s="249" t="s">
        <v>358</v>
      </c>
      <c r="E262" s="264"/>
      <c r="F262" s="389"/>
      <c r="G262" s="381"/>
      <c r="H262" s="381"/>
    </row>
    <row r="263" spans="1:8" ht="19.95" customHeight="1">
      <c r="A263" s="265"/>
      <c r="B263" s="475"/>
      <c r="C263" s="450"/>
      <c r="D263" s="476"/>
      <c r="E263" s="474"/>
      <c r="F263" s="477"/>
      <c r="G263" s="385"/>
      <c r="H263" s="385"/>
    </row>
    <row r="264" spans="1:8" ht="19.95" customHeight="1">
      <c r="A264" s="253"/>
      <c r="B264" s="275" t="s">
        <v>333</v>
      </c>
      <c r="C264" s="394"/>
      <c r="D264" s="258"/>
      <c r="E264" s="464"/>
      <c r="F264" s="466"/>
      <c r="G264" s="386"/>
      <c r="H264" s="386"/>
    </row>
    <row r="265" spans="1:8" ht="19.95" customHeight="1">
      <c r="A265" s="479">
        <v>5</v>
      </c>
      <c r="B265" s="481" t="s">
        <v>335</v>
      </c>
      <c r="C265" s="266"/>
      <c r="D265" s="266"/>
      <c r="E265" s="458"/>
      <c r="F265" s="458"/>
      <c r="G265" s="383"/>
      <c r="H265" s="383"/>
    </row>
    <row r="266" spans="1:8" ht="19.95" customHeight="1">
      <c r="A266" s="267"/>
      <c r="B266" s="268" t="s">
        <v>336</v>
      </c>
      <c r="C266" s="269"/>
      <c r="D266" s="270" t="s">
        <v>11</v>
      </c>
      <c r="E266" s="389"/>
      <c r="F266" s="389"/>
      <c r="G266" s="381"/>
      <c r="H266" s="381"/>
    </row>
    <row r="267" spans="1:8" ht="19.95" customHeight="1">
      <c r="A267" s="271"/>
      <c r="B267" s="268" t="s">
        <v>337</v>
      </c>
      <c r="C267" s="269"/>
      <c r="D267" s="270" t="s">
        <v>5</v>
      </c>
      <c r="E267" s="381"/>
      <c r="F267" s="381"/>
      <c r="G267" s="381"/>
      <c r="H267" s="381"/>
    </row>
    <row r="268" spans="1:8" ht="19.95" customHeight="1">
      <c r="A268" s="392"/>
      <c r="B268" s="482" t="s">
        <v>338</v>
      </c>
      <c r="C268" s="273"/>
      <c r="D268" s="274" t="s">
        <v>5</v>
      </c>
      <c r="E268" s="385"/>
      <c r="F268" s="385"/>
      <c r="G268" s="385"/>
      <c r="H268" s="385"/>
    </row>
    <row r="269" spans="1:8" ht="19.95" customHeight="1">
      <c r="A269" s="261"/>
      <c r="B269" s="275" t="s">
        <v>362</v>
      </c>
      <c r="C269" s="260"/>
      <c r="D269" s="261"/>
      <c r="E269" s="386"/>
      <c r="F269" s="386"/>
      <c r="G269" s="386"/>
      <c r="H269" s="386"/>
    </row>
    <row r="270" spans="1:8" ht="19.95" customHeight="1">
      <c r="A270" s="387"/>
      <c r="B270" s="387"/>
      <c r="C270" s="387"/>
      <c r="D270" s="387"/>
      <c r="E270" s="387"/>
      <c r="F270" s="387"/>
      <c r="G270" s="387"/>
      <c r="H270" s="387"/>
    </row>
  </sheetData>
  <mergeCells count="10">
    <mergeCell ref="A1:H1"/>
    <mergeCell ref="C2:F2"/>
    <mergeCell ref="A3:B3"/>
    <mergeCell ref="C3:F3"/>
    <mergeCell ref="G3:H3"/>
    <mergeCell ref="G4:H4"/>
    <mergeCell ref="B5:B6"/>
    <mergeCell ref="C5:D5"/>
    <mergeCell ref="E5:G5"/>
    <mergeCell ref="A4:C4"/>
  </mergeCells>
  <printOptions horizontalCentered="1"/>
  <pageMargins left="0.25" right="0.25" top="0.5" bottom="0.5" header="0.25" footer="0.25"/>
  <pageSetup scale="90" orientation="portrait" horizontalDpi="1200" verticalDpi="1200" r:id="rId1"/>
  <headerFooter>
    <oddHeader>&amp;RBOQ แผ่นที่ &amp;P/&amp;N</oddHeader>
  </headerFooter>
  <rowBreaks count="5" manualBreakCount="5">
    <brk id="119" max="7" man="1"/>
    <brk id="156" max="16383" man="1"/>
    <brk id="188" max="16383" man="1"/>
    <brk id="217" max="16383" man="1"/>
    <brk id="2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</sheetPr>
  <dimension ref="A1:Q24"/>
  <sheetViews>
    <sheetView workbookViewId="0">
      <selection sqref="A1:J1"/>
    </sheetView>
  </sheetViews>
  <sheetFormatPr defaultColWidth="9.109375" defaultRowHeight="21.6"/>
  <cols>
    <col min="1" max="1" width="6.33203125" style="22" customWidth="1"/>
    <col min="2" max="2" width="50.44140625" style="22" customWidth="1"/>
    <col min="3" max="3" width="11.5546875" style="70" bestFit="1" customWidth="1"/>
    <col min="4" max="4" width="8.44140625" style="71" customWidth="1"/>
    <col min="5" max="5" width="12.88671875" style="72" bestFit="1" customWidth="1"/>
    <col min="6" max="6" width="14.33203125" style="72" bestFit="1" customWidth="1"/>
    <col min="7" max="7" width="13.6640625" style="72" bestFit="1" customWidth="1"/>
    <col min="8" max="8" width="14.33203125" style="72" bestFit="1" customWidth="1"/>
    <col min="9" max="9" width="17" style="72" customWidth="1"/>
    <col min="10" max="10" width="11.33203125" style="73" bestFit="1" customWidth="1"/>
    <col min="11" max="11" width="9.109375" style="22"/>
    <col min="12" max="12" width="14.6640625" style="22" bestFit="1" customWidth="1"/>
    <col min="13" max="13" width="14.33203125" style="22" bestFit="1" customWidth="1"/>
    <col min="14" max="16384" width="9.109375" style="22"/>
  </cols>
  <sheetData>
    <row r="1" spans="1:17" s="18" customFormat="1" ht="23.25" customHeight="1">
      <c r="A1" s="498" t="s">
        <v>157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7" s="19" customFormat="1">
      <c r="A2" s="500"/>
      <c r="B2" s="500"/>
      <c r="C2" s="500"/>
      <c r="D2" s="500"/>
      <c r="E2" s="500"/>
      <c r="F2" s="500"/>
      <c r="G2" s="500"/>
      <c r="H2" s="500"/>
      <c r="I2" s="500"/>
      <c r="J2" s="500"/>
    </row>
    <row r="3" spans="1:17" ht="22.2">
      <c r="A3" s="20" t="s">
        <v>47</v>
      </c>
      <c r="B3" s="20"/>
      <c r="C3" s="20"/>
      <c r="D3" s="20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</row>
    <row r="4" spans="1:17">
      <c r="A4" s="23" t="s">
        <v>35</v>
      </c>
      <c r="B4" s="24"/>
      <c r="C4" s="24"/>
      <c r="D4" s="24"/>
      <c r="E4" s="24"/>
      <c r="F4" s="20"/>
      <c r="G4" s="24"/>
      <c r="H4" s="20" t="s">
        <v>18</v>
      </c>
      <c r="I4" s="501"/>
      <c r="J4" s="501"/>
      <c r="L4" s="19"/>
      <c r="M4" s="25"/>
      <c r="O4" s="19"/>
      <c r="P4" s="19"/>
      <c r="Q4" s="19"/>
    </row>
    <row r="5" spans="1:17" s="26" customFormat="1" ht="18" customHeight="1" thickBot="1">
      <c r="A5" s="502" t="s">
        <v>30</v>
      </c>
      <c r="B5" s="502"/>
      <c r="C5" s="502"/>
      <c r="D5" s="502"/>
      <c r="E5" s="502"/>
      <c r="F5" s="502"/>
      <c r="G5" s="502"/>
      <c r="H5" s="502"/>
      <c r="I5" s="502"/>
      <c r="J5" s="502"/>
    </row>
    <row r="6" spans="1:17" s="29" customFormat="1" ht="22.8" thickTop="1">
      <c r="A6" s="503" t="s">
        <v>10</v>
      </c>
      <c r="B6" s="503" t="s">
        <v>5</v>
      </c>
      <c r="C6" s="505" t="s">
        <v>6</v>
      </c>
      <c r="D6" s="503" t="s">
        <v>2</v>
      </c>
      <c r="E6" s="508" t="s">
        <v>14</v>
      </c>
      <c r="F6" s="509"/>
      <c r="G6" s="510" t="s">
        <v>15</v>
      </c>
      <c r="H6" s="511"/>
      <c r="I6" s="27" t="s">
        <v>16</v>
      </c>
      <c r="J6" s="28" t="s">
        <v>8</v>
      </c>
    </row>
    <row r="7" spans="1:17" s="29" customFormat="1" ht="22.8" thickBot="1">
      <c r="A7" s="504"/>
      <c r="B7" s="504"/>
      <c r="C7" s="506"/>
      <c r="D7" s="507"/>
      <c r="E7" s="30" t="s">
        <v>7</v>
      </c>
      <c r="F7" s="30" t="s">
        <v>13</v>
      </c>
      <c r="G7" s="30" t="s">
        <v>7</v>
      </c>
      <c r="H7" s="31" t="s">
        <v>13</v>
      </c>
      <c r="I7" s="32"/>
      <c r="J7" s="33"/>
    </row>
    <row r="8" spans="1:17" s="29" customFormat="1" ht="21" customHeight="1" thickTop="1">
      <c r="A8" s="34"/>
      <c r="B8" s="1" t="s">
        <v>158</v>
      </c>
      <c r="C8" s="35"/>
      <c r="D8" s="36"/>
      <c r="E8" s="37"/>
      <c r="F8" s="37"/>
      <c r="G8" s="37"/>
      <c r="H8" s="38"/>
      <c r="I8" s="39"/>
      <c r="J8" s="40" t="s">
        <v>17</v>
      </c>
    </row>
    <row r="9" spans="1:17" ht="21" customHeight="1">
      <c r="A9" s="2">
        <v>1</v>
      </c>
      <c r="B9" s="15" t="s">
        <v>46</v>
      </c>
      <c r="C9" s="2"/>
      <c r="D9" s="2"/>
      <c r="E9" s="41"/>
      <c r="F9" s="42"/>
      <c r="G9" s="41"/>
      <c r="H9" s="43"/>
      <c r="I9" s="44">
        <f>+I17</f>
        <v>7630000</v>
      </c>
      <c r="J9" s="44">
        <f>(I9/$I$14)*100</f>
        <v>13.015480404281632</v>
      </c>
    </row>
    <row r="10" spans="1:17" ht="21" customHeight="1">
      <c r="A10" s="2">
        <v>2</v>
      </c>
      <c r="B10" s="16" t="s">
        <v>161</v>
      </c>
      <c r="C10" s="2">
        <v>175</v>
      </c>
      <c r="D10" s="2" t="s">
        <v>36</v>
      </c>
      <c r="E10" s="45"/>
      <c r="F10" s="42"/>
      <c r="G10" s="45"/>
      <c r="H10" s="43"/>
      <c r="I10" s="44">
        <f>+I21</f>
        <v>44992500</v>
      </c>
      <c r="J10" s="44">
        <f t="shared" ref="J10:J11" si="0">(I10/$I$14)*100</f>
        <v>76.749541558275396</v>
      </c>
      <c r="L10" s="46"/>
    </row>
    <row r="11" spans="1:17" ht="21" customHeight="1">
      <c r="A11" s="2">
        <v>3</v>
      </c>
      <c r="B11" s="16" t="s">
        <v>162</v>
      </c>
      <c r="C11" s="5"/>
      <c r="D11" s="4"/>
      <c r="E11" s="47"/>
      <c r="F11" s="48"/>
      <c r="G11" s="47"/>
      <c r="H11" s="49"/>
      <c r="I11" s="50">
        <f>+I24</f>
        <v>6000000</v>
      </c>
      <c r="J11" s="44">
        <f t="shared" si="0"/>
        <v>10.234978037442961</v>
      </c>
    </row>
    <row r="12" spans="1:17" ht="21" customHeight="1">
      <c r="A12" s="2"/>
      <c r="B12" s="17"/>
      <c r="C12" s="6"/>
      <c r="D12" s="6"/>
      <c r="E12" s="47"/>
      <c r="F12" s="48"/>
      <c r="G12" s="47"/>
      <c r="H12" s="49"/>
      <c r="I12" s="50"/>
      <c r="J12" s="44"/>
    </row>
    <row r="13" spans="1:17" ht="21" customHeight="1">
      <c r="A13" s="3"/>
      <c r="B13" s="7"/>
      <c r="C13" s="5"/>
      <c r="D13" s="4"/>
      <c r="E13" s="47"/>
      <c r="F13" s="48"/>
      <c r="G13" s="47"/>
      <c r="H13" s="49"/>
      <c r="I13" s="48"/>
      <c r="J13" s="48"/>
    </row>
    <row r="14" spans="1:17" ht="21" customHeight="1" thickBot="1">
      <c r="A14" s="10"/>
      <c r="B14" s="11" t="s">
        <v>159</v>
      </c>
      <c r="C14" s="9"/>
      <c r="D14" s="8"/>
      <c r="E14" s="51"/>
      <c r="F14" s="52"/>
      <c r="G14" s="51"/>
      <c r="H14" s="52"/>
      <c r="I14" s="53">
        <f>SUM(I9:I13)</f>
        <v>58622500</v>
      </c>
      <c r="J14" s="54">
        <f>SUM(J9:J13)</f>
        <v>99.999999999999986</v>
      </c>
      <c r="L14" s="55"/>
    </row>
    <row r="15" spans="1:17" ht="21" customHeight="1" thickTop="1">
      <c r="A15" s="56">
        <v>1</v>
      </c>
      <c r="B15" s="57" t="str">
        <f>+B9</f>
        <v>หลังคาสะพาน</v>
      </c>
      <c r="C15" s="58"/>
      <c r="D15" s="58"/>
      <c r="E15" s="51"/>
      <c r="F15" s="52"/>
      <c r="G15" s="51"/>
      <c r="H15" s="51"/>
      <c r="I15" s="51"/>
      <c r="J15" s="51"/>
      <c r="L15" s="55"/>
    </row>
    <row r="16" spans="1:17" ht="21" customHeight="1">
      <c r="A16" s="74">
        <v>1.1000000000000001</v>
      </c>
      <c r="B16" s="59" t="s">
        <v>46</v>
      </c>
      <c r="C16" s="13">
        <v>1090</v>
      </c>
      <c r="D16" s="60" t="s">
        <v>12</v>
      </c>
      <c r="E16" s="13"/>
      <c r="F16" s="61">
        <f>E16*C16</f>
        <v>0</v>
      </c>
      <c r="G16" s="13">
        <v>7000</v>
      </c>
      <c r="H16" s="61">
        <f t="shared" ref="H16" si="1">G16*C16</f>
        <v>7630000</v>
      </c>
      <c r="I16" s="62">
        <f t="shared" ref="I16" si="2">(F16+H16)</f>
        <v>7630000</v>
      </c>
      <c r="J16" s="12"/>
    </row>
    <row r="17" spans="1:12" ht="21" customHeight="1">
      <c r="A17" s="63"/>
      <c r="B17" s="64"/>
      <c r="C17" s="64"/>
      <c r="D17" s="64"/>
      <c r="E17" s="64"/>
      <c r="F17" s="64" t="s">
        <v>31</v>
      </c>
      <c r="G17" s="65"/>
      <c r="H17" s="66"/>
      <c r="I17" s="67">
        <f>SUM(I16:I16)</f>
        <v>7630000</v>
      </c>
      <c r="J17" s="68"/>
      <c r="K17" s="69"/>
    </row>
    <row r="18" spans="1:12" ht="21" customHeight="1">
      <c r="A18" s="63"/>
      <c r="B18" s="64"/>
      <c r="C18" s="64"/>
      <c r="D18" s="64"/>
      <c r="E18" s="64"/>
      <c r="F18" s="64"/>
      <c r="G18" s="65"/>
      <c r="H18" s="66"/>
      <c r="I18" s="67"/>
      <c r="J18" s="68"/>
      <c r="K18" s="69"/>
    </row>
    <row r="19" spans="1:12" ht="21" customHeight="1" thickTop="1">
      <c r="A19" s="56">
        <v>2</v>
      </c>
      <c r="B19" s="57" t="str">
        <f>+B10</f>
        <v>เขื่อนกันคลื่น</v>
      </c>
      <c r="C19" s="58"/>
      <c r="D19" s="58"/>
      <c r="E19" s="51"/>
      <c r="F19" s="52"/>
      <c r="G19" s="51"/>
      <c r="H19" s="51"/>
      <c r="I19" s="51"/>
      <c r="J19" s="51"/>
      <c r="L19" s="55"/>
    </row>
    <row r="20" spans="1:12" ht="21" customHeight="1">
      <c r="A20" s="74">
        <v>2.1</v>
      </c>
      <c r="B20" s="59" t="s">
        <v>161</v>
      </c>
      <c r="C20" s="13">
        <f>+C10</f>
        <v>175</v>
      </c>
      <c r="D20" s="60" t="s">
        <v>36</v>
      </c>
      <c r="E20" s="13"/>
      <c r="F20" s="61">
        <f>E20*C20</f>
        <v>0</v>
      </c>
      <c r="G20" s="13">
        <f>+ROUND(257142.857142857,-2)</f>
        <v>257100</v>
      </c>
      <c r="H20" s="61">
        <f>G20*C20</f>
        <v>44992500</v>
      </c>
      <c r="I20" s="62">
        <f t="shared" ref="I20" si="3">(F20+H20)</f>
        <v>44992500</v>
      </c>
      <c r="J20" s="12"/>
      <c r="L20" s="14"/>
    </row>
    <row r="21" spans="1:12" ht="21" customHeight="1">
      <c r="A21" s="63"/>
      <c r="B21" s="64"/>
      <c r="C21" s="64"/>
      <c r="D21" s="64"/>
      <c r="E21" s="64"/>
      <c r="F21" s="64" t="s">
        <v>32</v>
      </c>
      <c r="G21" s="65"/>
      <c r="H21" s="66"/>
      <c r="I21" s="67">
        <f>SUM(I20:I20)</f>
        <v>44992500</v>
      </c>
      <c r="J21" s="68"/>
      <c r="K21" s="69"/>
    </row>
    <row r="22" spans="1:12" ht="21" customHeight="1">
      <c r="A22" s="56">
        <v>3</v>
      </c>
      <c r="B22" s="57" t="str">
        <f>+B11</f>
        <v>เครื่องหมายเดินเรือ</v>
      </c>
      <c r="C22" s="58"/>
      <c r="D22" s="58"/>
      <c r="E22" s="51"/>
      <c r="F22" s="52"/>
      <c r="G22" s="51"/>
      <c r="H22" s="51"/>
      <c r="I22" s="51"/>
      <c r="J22" s="51"/>
      <c r="L22" s="55"/>
    </row>
    <row r="23" spans="1:12" ht="21" customHeight="1">
      <c r="A23" s="74">
        <v>3.1</v>
      </c>
      <c r="B23" s="59" t="s">
        <v>162</v>
      </c>
      <c r="C23" s="13">
        <v>1</v>
      </c>
      <c r="D23" s="60" t="s">
        <v>21</v>
      </c>
      <c r="E23" s="13"/>
      <c r="F23" s="61"/>
      <c r="G23" s="13">
        <v>6000000</v>
      </c>
      <c r="H23" s="61">
        <f>G23*C23</f>
        <v>6000000</v>
      </c>
      <c r="I23" s="62">
        <f t="shared" ref="I23" si="4">(F23+H23)</f>
        <v>6000000</v>
      </c>
      <c r="J23" s="12"/>
      <c r="L23" s="14"/>
    </row>
    <row r="24" spans="1:12" ht="21" customHeight="1">
      <c r="A24" s="63"/>
      <c r="B24" s="64"/>
      <c r="C24" s="64"/>
      <c r="D24" s="64"/>
      <c r="E24" s="64"/>
      <c r="F24" s="64" t="s">
        <v>44</v>
      </c>
      <c r="G24" s="65"/>
      <c r="H24" s="66"/>
      <c r="I24" s="67">
        <f>SUM(I23:I23)</f>
        <v>6000000</v>
      </c>
      <c r="J24" s="68"/>
      <c r="K24" s="69"/>
    </row>
  </sheetData>
  <mergeCells count="10">
    <mergeCell ref="A1:J1"/>
    <mergeCell ref="A2:J2"/>
    <mergeCell ref="I4:J4"/>
    <mergeCell ref="A5:J5"/>
    <mergeCell ref="A6:A7"/>
    <mergeCell ref="B6:B7"/>
    <mergeCell ref="C6:C7"/>
    <mergeCell ref="D6:D7"/>
    <mergeCell ref="E6:F6"/>
    <mergeCell ref="G6:H6"/>
  </mergeCells>
  <printOptions horizontalCentered="1"/>
  <pageMargins left="0.27559055118110237" right="0.23622047244094491" top="0.78740157480314965" bottom="0.39370078740157483" header="0.39370078740157483" footer="0.19685039370078741"/>
  <pageSetup paperSize="9" scale="90" firstPageNumber="2" orientation="landscape" r:id="rId1"/>
  <headerFooter alignWithMargins="0">
    <oddHeader>&amp;R&amp;"Browallia New,Regular"&amp;14แบบปร. 4 แผ่นที่  &amp;P/ &amp;N</oddHeader>
    <oddFooter>&amp;R&amp;8&amp;Z&amp;F</oddFooter>
  </headerFooter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9"/>
  <sheetViews>
    <sheetView workbookViewId="0"/>
  </sheetViews>
  <sheetFormatPr defaultColWidth="9.109375" defaultRowHeight="13.8"/>
  <cols>
    <col min="1" max="1" width="9.109375" style="238"/>
    <col min="2" max="2" width="18.6640625" style="238" bestFit="1" customWidth="1"/>
    <col min="3" max="6" width="16.44140625" style="238" bestFit="1" customWidth="1"/>
    <col min="7" max="7" width="19.88671875" style="238" customWidth="1"/>
    <col min="8" max="16384" width="9.109375" style="238"/>
  </cols>
  <sheetData>
    <row r="1" spans="1:7">
      <c r="A1" s="237" t="s">
        <v>163</v>
      </c>
    </row>
    <row r="2" spans="1:7">
      <c r="A2" s="239"/>
      <c r="B2" s="240" t="s">
        <v>164</v>
      </c>
      <c r="C2" s="239">
        <v>1</v>
      </c>
      <c r="D2" s="239">
        <v>2</v>
      </c>
      <c r="E2" s="239">
        <v>3</v>
      </c>
      <c r="F2" s="239">
        <v>4</v>
      </c>
      <c r="G2" s="239">
        <v>5</v>
      </c>
    </row>
    <row r="3" spans="1:7">
      <c r="A3" s="239" t="s">
        <v>165</v>
      </c>
      <c r="B3" s="241" t="e">
        <f>+#REF!</f>
        <v>#REF!</v>
      </c>
      <c r="C3" s="241" t="e">
        <f>C5*$B$3</f>
        <v>#REF!</v>
      </c>
      <c r="D3" s="241" t="e">
        <f>D5*$B$3</f>
        <v>#REF!</v>
      </c>
      <c r="E3" s="241" t="e">
        <f>E5*$B$3</f>
        <v>#REF!</v>
      </c>
      <c r="F3" s="242"/>
      <c r="G3" s="242"/>
    </row>
    <row r="4" spans="1:7">
      <c r="A4" s="239" t="s">
        <v>166</v>
      </c>
      <c r="B4" s="241" t="e">
        <f>+#REF!</f>
        <v>#REF!</v>
      </c>
      <c r="C4" s="242"/>
      <c r="D4" s="242"/>
      <c r="E4" s="242"/>
      <c r="F4" s="241" t="e">
        <f>F5*$B$4</f>
        <v>#REF!</v>
      </c>
      <c r="G4" s="241" t="e">
        <f>G5*$B$4</f>
        <v>#REF!</v>
      </c>
    </row>
    <row r="5" spans="1:7">
      <c r="C5" s="243">
        <v>0.5</v>
      </c>
      <c r="D5" s="243">
        <v>0.4</v>
      </c>
      <c r="E5" s="243">
        <v>0.1</v>
      </c>
      <c r="F5" s="243">
        <v>0.65</v>
      </c>
      <c r="G5" s="243">
        <v>0.35</v>
      </c>
    </row>
    <row r="6" spans="1:7">
      <c r="C6" s="243"/>
      <c r="D6" s="243"/>
      <c r="E6" s="243"/>
    </row>
    <row r="9" spans="1:7">
      <c r="E9" s="244"/>
      <c r="G9" s="2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P46"/>
  <sheetViews>
    <sheetView workbookViewId="0"/>
  </sheetViews>
  <sheetFormatPr defaultColWidth="9.109375" defaultRowHeight="13.8"/>
  <cols>
    <col min="1" max="1" width="5.88671875" style="76" customWidth="1"/>
    <col min="2" max="2" width="30.33203125" style="76" bestFit="1" customWidth="1"/>
    <col min="3" max="3" width="13" style="76" bestFit="1" customWidth="1"/>
    <col min="4" max="4" width="9" style="76" bestFit="1" customWidth="1"/>
    <col min="5" max="5" width="7.44140625" style="76" bestFit="1" customWidth="1"/>
    <col min="6" max="6" width="22.44140625" style="76" bestFit="1" customWidth="1"/>
    <col min="7" max="12" width="9.109375" style="76"/>
    <col min="13" max="13" width="13.44140625" style="76" bestFit="1" customWidth="1"/>
    <col min="14" max="15" width="9.109375" style="76"/>
    <col min="16" max="16" width="14.6640625" style="76" bestFit="1" customWidth="1"/>
    <col min="17" max="16384" width="9.109375" style="76"/>
  </cols>
  <sheetData>
    <row r="1" spans="1:16" ht="17.399999999999999">
      <c r="A1" s="75" t="s">
        <v>48</v>
      </c>
    </row>
    <row r="2" spans="1:16" ht="14.4" thickBot="1"/>
    <row r="3" spans="1:16" s="80" customFormat="1" ht="22.5" customHeight="1">
      <c r="A3" s="77" t="s">
        <v>49</v>
      </c>
      <c r="B3" s="78" t="s">
        <v>50</v>
      </c>
      <c r="C3" s="78" t="s">
        <v>51</v>
      </c>
      <c r="D3" s="78" t="s">
        <v>52</v>
      </c>
      <c r="E3" s="78" t="s">
        <v>53</v>
      </c>
      <c r="F3" s="79" t="s">
        <v>54</v>
      </c>
    </row>
    <row r="4" spans="1:16" s="80" customFormat="1" ht="22.5" customHeight="1">
      <c r="A4" s="81"/>
      <c r="B4" s="82" t="s">
        <v>55</v>
      </c>
      <c r="C4" s="82"/>
      <c r="D4" s="82"/>
      <c r="E4" s="82"/>
      <c r="F4" s="83" t="s">
        <v>56</v>
      </c>
    </row>
    <row r="5" spans="1:16" ht="22.5" customHeight="1">
      <c r="A5" s="84">
        <v>1</v>
      </c>
      <c r="B5" s="85" t="s">
        <v>57</v>
      </c>
      <c r="C5" s="86">
        <v>70000</v>
      </c>
      <c r="D5" s="87" t="s">
        <v>58</v>
      </c>
      <c r="E5" s="87"/>
      <c r="F5" s="88"/>
      <c r="I5" s="89">
        <f>+C5</f>
        <v>70000</v>
      </c>
      <c r="J5" s="89">
        <f>+C9</f>
        <v>33200.563380281688</v>
      </c>
    </row>
    <row r="6" spans="1:16" ht="22.5" customHeight="1">
      <c r="A6" s="84">
        <v>2</v>
      </c>
      <c r="B6" s="85" t="s">
        <v>59</v>
      </c>
      <c r="C6" s="86">
        <v>4300</v>
      </c>
      <c r="D6" s="87" t="s">
        <v>60</v>
      </c>
      <c r="E6" s="87"/>
      <c r="F6" s="88"/>
      <c r="I6" s="89"/>
      <c r="J6" s="89"/>
      <c r="M6" s="90">
        <f>0.4808*100000-452.2</f>
        <v>47627.8</v>
      </c>
    </row>
    <row r="7" spans="1:16" ht="22.5" customHeight="1">
      <c r="A7" s="84">
        <v>3</v>
      </c>
      <c r="B7" s="85" t="s">
        <v>61</v>
      </c>
      <c r="C7" s="86">
        <f>35.5*800</f>
        <v>28400</v>
      </c>
      <c r="D7" s="87" t="s">
        <v>62</v>
      </c>
      <c r="E7" s="87"/>
      <c r="F7" s="88"/>
      <c r="I7" s="89">
        <f>+C21</f>
        <v>315000</v>
      </c>
      <c r="J7" s="89">
        <f>+C25</f>
        <v>150985.22705070357</v>
      </c>
    </row>
    <row r="8" spans="1:16" ht="22.5" customHeight="1">
      <c r="A8" s="84">
        <v>4</v>
      </c>
      <c r="B8" s="85" t="s">
        <v>63</v>
      </c>
      <c r="C8" s="91">
        <v>942.89599999999996</v>
      </c>
      <c r="D8" s="87" t="s">
        <v>64</v>
      </c>
      <c r="E8" s="87"/>
      <c r="F8" s="88"/>
      <c r="I8" s="89">
        <f>+C28</f>
        <v>4000</v>
      </c>
      <c r="J8" s="89">
        <f>+C32</f>
        <v>15325.225225225227</v>
      </c>
    </row>
    <row r="9" spans="1:16" ht="22.5" customHeight="1">
      <c r="A9" s="84">
        <v>5</v>
      </c>
      <c r="B9" s="85" t="s">
        <v>65</v>
      </c>
      <c r="C9" s="86">
        <f>+C8/C7*1000000</f>
        <v>33200.563380281688</v>
      </c>
      <c r="D9" s="87" t="s">
        <v>66</v>
      </c>
      <c r="E9" s="87"/>
      <c r="F9" s="88"/>
      <c r="I9" s="89">
        <f>+C35</f>
        <v>3000</v>
      </c>
      <c r="J9" s="89">
        <f>+C39</f>
        <v>33564.060606060608</v>
      </c>
    </row>
    <row r="10" spans="1:16" ht="22.5" customHeight="1" thickBot="1">
      <c r="A10" s="92"/>
      <c r="B10" s="93"/>
      <c r="C10" s="93"/>
      <c r="D10" s="94"/>
      <c r="E10" s="94"/>
      <c r="F10" s="95"/>
      <c r="I10" s="89"/>
      <c r="J10" s="89"/>
    </row>
    <row r="11" spans="1:16" s="99" customFormat="1" ht="22.5" customHeight="1" thickBot="1">
      <c r="A11" s="96"/>
      <c r="B11" s="512"/>
      <c r="C11" s="513"/>
      <c r="D11" s="513"/>
      <c r="E11" s="97">
        <f>SUM(E5:E10)</f>
        <v>0</v>
      </c>
      <c r="F11" s="98"/>
    </row>
    <row r="12" spans="1:16" ht="22.5" customHeight="1" thickBot="1">
      <c r="A12" s="514"/>
      <c r="B12" s="515"/>
      <c r="C12" s="515"/>
      <c r="D12" s="515"/>
      <c r="E12" s="515"/>
      <c r="F12" s="516"/>
      <c r="P12" s="100">
        <f>17710+100000*0.4139</f>
        <v>59100</v>
      </c>
    </row>
    <row r="13" spans="1:16" s="80" customFormat="1" ht="22.5" customHeight="1">
      <c r="A13" s="81"/>
      <c r="B13" s="82" t="s">
        <v>67</v>
      </c>
      <c r="C13" s="82"/>
      <c r="D13" s="82"/>
      <c r="E13" s="82"/>
      <c r="F13" s="83" t="s">
        <v>56</v>
      </c>
    </row>
    <row r="14" spans="1:16" ht="22.5" customHeight="1">
      <c r="A14" s="84">
        <v>1</v>
      </c>
      <c r="B14" s="85" t="s">
        <v>57</v>
      </c>
      <c r="C14" s="86">
        <v>450</v>
      </c>
      <c r="D14" s="87" t="s">
        <v>58</v>
      </c>
      <c r="E14" s="87"/>
      <c r="F14" s="88"/>
    </row>
    <row r="15" spans="1:16" ht="22.5" customHeight="1">
      <c r="A15" s="84">
        <v>2</v>
      </c>
      <c r="B15" s="85" t="s">
        <v>59</v>
      </c>
      <c r="C15" s="86">
        <v>2058</v>
      </c>
      <c r="D15" s="87" t="s">
        <v>60</v>
      </c>
      <c r="E15" s="87"/>
      <c r="F15" s="88"/>
    </row>
    <row r="16" spans="1:16" ht="22.5" customHeight="1">
      <c r="A16" s="84">
        <v>3</v>
      </c>
      <c r="B16" s="85" t="s">
        <v>61</v>
      </c>
      <c r="C16" s="86">
        <f>60*120</f>
        <v>7200</v>
      </c>
      <c r="D16" s="87" t="s">
        <v>62</v>
      </c>
      <c r="E16" s="87"/>
      <c r="F16" s="88"/>
    </row>
    <row r="17" spans="1:6" ht="22.5" customHeight="1">
      <c r="A17" s="84">
        <v>4</v>
      </c>
      <c r="B17" s="85" t="s">
        <v>63</v>
      </c>
      <c r="C17" s="91">
        <v>74.332999999999998</v>
      </c>
      <c r="D17" s="87" t="s">
        <v>64</v>
      </c>
      <c r="E17" s="87"/>
      <c r="F17" s="88"/>
    </row>
    <row r="18" spans="1:6" ht="22.5" customHeight="1">
      <c r="A18" s="84">
        <v>5</v>
      </c>
      <c r="B18" s="85" t="s">
        <v>65</v>
      </c>
      <c r="C18" s="86">
        <f>+C17/C16*1000000</f>
        <v>10324.027777777777</v>
      </c>
      <c r="D18" s="87" t="s">
        <v>66</v>
      </c>
      <c r="E18" s="87"/>
      <c r="F18" s="88"/>
    </row>
    <row r="19" spans="1:6" ht="22.5" customHeight="1">
      <c r="A19" s="92"/>
      <c r="B19" s="93"/>
      <c r="C19" s="93"/>
      <c r="D19" s="94"/>
      <c r="E19" s="94"/>
      <c r="F19" s="95"/>
    </row>
    <row r="20" spans="1:6" s="80" customFormat="1" ht="22.5" customHeight="1">
      <c r="A20" s="81"/>
      <c r="B20" s="82" t="s">
        <v>68</v>
      </c>
      <c r="C20" s="82"/>
      <c r="D20" s="82"/>
      <c r="E20" s="82"/>
      <c r="F20" s="83" t="s">
        <v>69</v>
      </c>
    </row>
    <row r="21" spans="1:6" ht="22.5" customHeight="1">
      <c r="A21" s="84">
        <v>1</v>
      </c>
      <c r="B21" s="85" t="s">
        <v>57</v>
      </c>
      <c r="C21" s="86">
        <v>315000</v>
      </c>
      <c r="D21" s="87" t="s">
        <v>58</v>
      </c>
      <c r="E21" s="87"/>
      <c r="F21" s="88"/>
    </row>
    <row r="22" spans="1:6" ht="22.5" customHeight="1">
      <c r="A22" s="84">
        <v>2</v>
      </c>
      <c r="B22" s="85" t="s">
        <v>59</v>
      </c>
      <c r="C22" s="86"/>
      <c r="D22" s="87" t="s">
        <v>60</v>
      </c>
      <c r="E22" s="87"/>
      <c r="F22" s="88"/>
    </row>
    <row r="23" spans="1:6" ht="22.5" customHeight="1">
      <c r="A23" s="84">
        <v>3</v>
      </c>
      <c r="B23" s="85" t="s">
        <v>61</v>
      </c>
      <c r="C23" s="86">
        <f>80*22+27*28*2+3.141*13*13/4*4</f>
        <v>3802.8289999999997</v>
      </c>
      <c r="D23" s="87" t="s">
        <v>62</v>
      </c>
      <c r="E23" s="87"/>
      <c r="F23" s="88"/>
    </row>
    <row r="24" spans="1:6" ht="22.5" customHeight="1">
      <c r="A24" s="84">
        <v>4</v>
      </c>
      <c r="B24" s="85" t="s">
        <v>63</v>
      </c>
      <c r="C24" s="91">
        <v>574.17100000000005</v>
      </c>
      <c r="D24" s="87" t="s">
        <v>64</v>
      </c>
      <c r="E24" s="87"/>
      <c r="F24" s="88"/>
    </row>
    <row r="25" spans="1:6" ht="22.5" customHeight="1">
      <c r="A25" s="84">
        <v>5</v>
      </c>
      <c r="B25" s="85" t="s">
        <v>65</v>
      </c>
      <c r="C25" s="86">
        <f>+C24/C23*1000000</f>
        <v>150985.22705070357</v>
      </c>
      <c r="D25" s="87" t="s">
        <v>66</v>
      </c>
      <c r="E25" s="87"/>
      <c r="F25" s="88"/>
    </row>
    <row r="26" spans="1:6" ht="22.5" customHeight="1">
      <c r="A26" s="92"/>
      <c r="B26" s="93"/>
      <c r="C26" s="93"/>
      <c r="D26" s="94"/>
      <c r="E26" s="94"/>
      <c r="F26" s="95"/>
    </row>
    <row r="27" spans="1:6" s="80" customFormat="1" ht="22.5" customHeight="1">
      <c r="A27" s="81"/>
      <c r="B27" s="82" t="s">
        <v>70</v>
      </c>
      <c r="C27" s="82"/>
      <c r="D27" s="82"/>
      <c r="E27" s="82"/>
      <c r="F27" s="83" t="s">
        <v>56</v>
      </c>
    </row>
    <row r="28" spans="1:6" ht="22.5" customHeight="1">
      <c r="A28" s="84">
        <v>1</v>
      </c>
      <c r="B28" s="85" t="s">
        <v>57</v>
      </c>
      <c r="C28" s="86">
        <v>4000</v>
      </c>
      <c r="D28" s="87" t="s">
        <v>71</v>
      </c>
      <c r="E28" s="87"/>
      <c r="F28" s="88"/>
    </row>
    <row r="29" spans="1:6" ht="22.5" customHeight="1">
      <c r="A29" s="84">
        <v>2</v>
      </c>
      <c r="B29" s="85" t="s">
        <v>59</v>
      </c>
      <c r="C29" s="86">
        <v>0</v>
      </c>
      <c r="D29" s="87" t="s">
        <v>60</v>
      </c>
      <c r="E29" s="87"/>
      <c r="F29" s="88"/>
    </row>
    <row r="30" spans="1:6" ht="22.5" customHeight="1">
      <c r="A30" s="84">
        <v>3</v>
      </c>
      <c r="B30" s="85" t="s">
        <v>61</v>
      </c>
      <c r="C30" s="86">
        <f>185*30</f>
        <v>5550</v>
      </c>
      <c r="D30" s="87" t="s">
        <v>62</v>
      </c>
      <c r="E30" s="87"/>
      <c r="F30" s="88"/>
    </row>
    <row r="31" spans="1:6" ht="22.5" customHeight="1">
      <c r="A31" s="84">
        <v>4</v>
      </c>
      <c r="B31" s="85" t="s">
        <v>63</v>
      </c>
      <c r="C31" s="91">
        <v>85.055000000000007</v>
      </c>
      <c r="D31" s="87" t="s">
        <v>64</v>
      </c>
      <c r="E31" s="87"/>
      <c r="F31" s="88"/>
    </row>
    <row r="32" spans="1:6" ht="22.5" customHeight="1">
      <c r="A32" s="84">
        <v>5</v>
      </c>
      <c r="B32" s="85" t="s">
        <v>65</v>
      </c>
      <c r="C32" s="86">
        <f>+C31/C30*1000000</f>
        <v>15325.225225225227</v>
      </c>
      <c r="D32" s="87" t="s">
        <v>66</v>
      </c>
      <c r="E32" s="87"/>
      <c r="F32" s="88"/>
    </row>
    <row r="34" spans="1:6" s="80" customFormat="1" ht="22.5" customHeight="1">
      <c r="A34" s="81"/>
      <c r="B34" s="82" t="s">
        <v>72</v>
      </c>
      <c r="C34" s="82"/>
      <c r="D34" s="82"/>
      <c r="E34" s="82"/>
      <c r="F34" s="83" t="s">
        <v>56</v>
      </c>
    </row>
    <row r="35" spans="1:6" ht="22.5" customHeight="1">
      <c r="A35" s="84">
        <v>1</v>
      </c>
      <c r="B35" s="85" t="s">
        <v>57</v>
      </c>
      <c r="C35" s="86">
        <v>3000</v>
      </c>
      <c r="D35" s="87" t="s">
        <v>58</v>
      </c>
      <c r="E35" s="87"/>
      <c r="F35" s="88"/>
    </row>
    <row r="36" spans="1:6" ht="22.5" customHeight="1">
      <c r="A36" s="84">
        <v>2</v>
      </c>
      <c r="B36" s="85" t="s">
        <v>59</v>
      </c>
      <c r="C36" s="86">
        <v>0</v>
      </c>
      <c r="D36" s="87" t="s">
        <v>60</v>
      </c>
      <c r="E36" s="87"/>
      <c r="F36" s="88"/>
    </row>
    <row r="37" spans="1:6" ht="22.5" customHeight="1">
      <c r="A37" s="84">
        <v>3</v>
      </c>
      <c r="B37" s="85" t="s">
        <v>61</v>
      </c>
      <c r="C37" s="86">
        <f>600*27.5</f>
        <v>16500</v>
      </c>
      <c r="D37" s="87" t="s">
        <v>62</v>
      </c>
      <c r="E37" s="87"/>
      <c r="F37" s="88"/>
    </row>
    <row r="38" spans="1:6" ht="22.5" customHeight="1">
      <c r="A38" s="84">
        <v>4</v>
      </c>
      <c r="B38" s="85" t="s">
        <v>63</v>
      </c>
      <c r="C38" s="91">
        <v>553.80700000000002</v>
      </c>
      <c r="D38" s="87" t="s">
        <v>64</v>
      </c>
      <c r="E38" s="87"/>
      <c r="F38" s="88"/>
    </row>
    <row r="39" spans="1:6" ht="22.5" customHeight="1">
      <c r="A39" s="84">
        <v>5</v>
      </c>
      <c r="B39" s="85" t="s">
        <v>65</v>
      </c>
      <c r="C39" s="86">
        <f>+C38/C37*1000000</f>
        <v>33564.060606060608</v>
      </c>
      <c r="D39" s="87" t="s">
        <v>66</v>
      </c>
      <c r="E39" s="87"/>
      <c r="F39" s="88"/>
    </row>
    <row r="41" spans="1:6" s="80" customFormat="1" ht="22.5" customHeight="1">
      <c r="A41" s="81"/>
      <c r="B41" s="82" t="s">
        <v>73</v>
      </c>
      <c r="C41" s="82"/>
      <c r="D41" s="82"/>
      <c r="E41" s="82"/>
      <c r="F41" s="83" t="s">
        <v>56</v>
      </c>
    </row>
    <row r="42" spans="1:6" ht="22.5" customHeight="1">
      <c r="A42" s="84">
        <v>1</v>
      </c>
      <c r="B42" s="85" t="s">
        <v>57</v>
      </c>
      <c r="C42" s="101">
        <v>500</v>
      </c>
      <c r="D42" s="87" t="s">
        <v>58</v>
      </c>
      <c r="E42" s="87"/>
      <c r="F42" s="88"/>
    </row>
    <row r="43" spans="1:6" ht="22.5" customHeight="1">
      <c r="A43" s="84">
        <v>2</v>
      </c>
      <c r="B43" s="85" t="s">
        <v>59</v>
      </c>
      <c r="C43" s="86">
        <v>0</v>
      </c>
      <c r="D43" s="87" t="s">
        <v>60</v>
      </c>
      <c r="E43" s="87"/>
      <c r="F43" s="88"/>
    </row>
    <row r="44" spans="1:6" ht="22.5" customHeight="1">
      <c r="A44" s="84">
        <v>3</v>
      </c>
      <c r="B44" s="85" t="s">
        <v>61</v>
      </c>
      <c r="C44" s="86">
        <f>435*19.5</f>
        <v>8482.5</v>
      </c>
      <c r="D44" s="87" t="s">
        <v>62</v>
      </c>
      <c r="E44" s="87"/>
      <c r="F44" s="88"/>
    </row>
    <row r="45" spans="1:6" ht="22.5" customHeight="1">
      <c r="A45" s="84">
        <v>4</v>
      </c>
      <c r="B45" s="85" t="s">
        <v>63</v>
      </c>
      <c r="C45" s="91">
        <v>158.292</v>
      </c>
      <c r="D45" s="87" t="s">
        <v>64</v>
      </c>
      <c r="E45" s="87"/>
      <c r="F45" s="88"/>
    </row>
    <row r="46" spans="1:6" ht="22.5" customHeight="1">
      <c r="A46" s="84">
        <v>5</v>
      </c>
      <c r="B46" s="85" t="s">
        <v>65</v>
      </c>
      <c r="C46" s="86">
        <f>+C45/C44*1000000</f>
        <v>18661.007957559683</v>
      </c>
      <c r="D46" s="87" t="s">
        <v>66</v>
      </c>
      <c r="E46" s="87"/>
      <c r="F46" s="88"/>
    </row>
  </sheetData>
  <mergeCells count="2">
    <mergeCell ref="B11:D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N49"/>
  <sheetViews>
    <sheetView workbookViewId="0"/>
  </sheetViews>
  <sheetFormatPr defaultRowHeight="18.75" customHeight="1"/>
  <cols>
    <col min="1" max="1" width="6.5546875" style="116" customWidth="1"/>
    <col min="2" max="2" width="39.5546875" style="116" customWidth="1"/>
    <col min="3" max="3" width="10.44140625" style="116" bestFit="1" customWidth="1"/>
    <col min="4" max="4" width="6.88671875" style="211" customWidth="1"/>
    <col min="5" max="5" width="9.88671875" style="212" customWidth="1"/>
    <col min="6" max="6" width="11.88671875" style="212" customWidth="1"/>
    <col min="7" max="7" width="15.44140625" style="213" customWidth="1"/>
    <col min="8" max="9" width="9.109375" style="116"/>
    <col min="10" max="10" width="12.5546875" style="116" bestFit="1" customWidth="1"/>
    <col min="11" max="11" width="10.33203125" style="116" customWidth="1"/>
    <col min="12" max="256" width="9.109375" style="116"/>
    <col min="257" max="257" width="6.5546875" style="116" customWidth="1"/>
    <col min="258" max="258" width="39.5546875" style="116" customWidth="1"/>
    <col min="259" max="259" width="7.109375" style="116" customWidth="1"/>
    <col min="260" max="260" width="6.88671875" style="116" customWidth="1"/>
    <col min="261" max="261" width="9.88671875" style="116" customWidth="1"/>
    <col min="262" max="262" width="11.88671875" style="116" customWidth="1"/>
    <col min="263" max="263" width="15.44140625" style="116" customWidth="1"/>
    <col min="264" max="266" width="9.109375" style="116"/>
    <col min="267" max="267" width="10.33203125" style="116" customWidth="1"/>
    <col min="268" max="512" width="9.109375" style="116"/>
    <col min="513" max="513" width="6.5546875" style="116" customWidth="1"/>
    <col min="514" max="514" width="39.5546875" style="116" customWidth="1"/>
    <col min="515" max="515" width="7.109375" style="116" customWidth="1"/>
    <col min="516" max="516" width="6.88671875" style="116" customWidth="1"/>
    <col min="517" max="517" width="9.88671875" style="116" customWidth="1"/>
    <col min="518" max="518" width="11.88671875" style="116" customWidth="1"/>
    <col min="519" max="519" width="15.44140625" style="116" customWidth="1"/>
    <col min="520" max="522" width="9.109375" style="116"/>
    <col min="523" max="523" width="10.33203125" style="116" customWidth="1"/>
    <col min="524" max="768" width="9.109375" style="116"/>
    <col min="769" max="769" width="6.5546875" style="116" customWidth="1"/>
    <col min="770" max="770" width="39.5546875" style="116" customWidth="1"/>
    <col min="771" max="771" width="7.109375" style="116" customWidth="1"/>
    <col min="772" max="772" width="6.88671875" style="116" customWidth="1"/>
    <col min="773" max="773" width="9.88671875" style="116" customWidth="1"/>
    <col min="774" max="774" width="11.88671875" style="116" customWidth="1"/>
    <col min="775" max="775" width="15.44140625" style="116" customWidth="1"/>
    <col min="776" max="778" width="9.109375" style="116"/>
    <col min="779" max="779" width="10.33203125" style="116" customWidth="1"/>
    <col min="780" max="1024" width="9.109375" style="116"/>
    <col min="1025" max="1025" width="6.5546875" style="116" customWidth="1"/>
    <col min="1026" max="1026" width="39.5546875" style="116" customWidth="1"/>
    <col min="1027" max="1027" width="7.109375" style="116" customWidth="1"/>
    <col min="1028" max="1028" width="6.88671875" style="116" customWidth="1"/>
    <col min="1029" max="1029" width="9.88671875" style="116" customWidth="1"/>
    <col min="1030" max="1030" width="11.88671875" style="116" customWidth="1"/>
    <col min="1031" max="1031" width="15.44140625" style="116" customWidth="1"/>
    <col min="1032" max="1034" width="9.109375" style="116"/>
    <col min="1035" max="1035" width="10.33203125" style="116" customWidth="1"/>
    <col min="1036" max="1280" width="9.109375" style="116"/>
    <col min="1281" max="1281" width="6.5546875" style="116" customWidth="1"/>
    <col min="1282" max="1282" width="39.5546875" style="116" customWidth="1"/>
    <col min="1283" max="1283" width="7.109375" style="116" customWidth="1"/>
    <col min="1284" max="1284" width="6.88671875" style="116" customWidth="1"/>
    <col min="1285" max="1285" width="9.88671875" style="116" customWidth="1"/>
    <col min="1286" max="1286" width="11.88671875" style="116" customWidth="1"/>
    <col min="1287" max="1287" width="15.44140625" style="116" customWidth="1"/>
    <col min="1288" max="1290" width="9.109375" style="116"/>
    <col min="1291" max="1291" width="10.33203125" style="116" customWidth="1"/>
    <col min="1292" max="1536" width="9.109375" style="116"/>
    <col min="1537" max="1537" width="6.5546875" style="116" customWidth="1"/>
    <col min="1538" max="1538" width="39.5546875" style="116" customWidth="1"/>
    <col min="1539" max="1539" width="7.109375" style="116" customWidth="1"/>
    <col min="1540" max="1540" width="6.88671875" style="116" customWidth="1"/>
    <col min="1541" max="1541" width="9.88671875" style="116" customWidth="1"/>
    <col min="1542" max="1542" width="11.88671875" style="116" customWidth="1"/>
    <col min="1543" max="1543" width="15.44140625" style="116" customWidth="1"/>
    <col min="1544" max="1546" width="9.109375" style="116"/>
    <col min="1547" max="1547" width="10.33203125" style="116" customWidth="1"/>
    <col min="1548" max="1792" width="9.109375" style="116"/>
    <col min="1793" max="1793" width="6.5546875" style="116" customWidth="1"/>
    <col min="1794" max="1794" width="39.5546875" style="116" customWidth="1"/>
    <col min="1795" max="1795" width="7.109375" style="116" customWidth="1"/>
    <col min="1796" max="1796" width="6.88671875" style="116" customWidth="1"/>
    <col min="1797" max="1797" width="9.88671875" style="116" customWidth="1"/>
    <col min="1798" max="1798" width="11.88671875" style="116" customWidth="1"/>
    <col min="1799" max="1799" width="15.44140625" style="116" customWidth="1"/>
    <col min="1800" max="1802" width="9.109375" style="116"/>
    <col min="1803" max="1803" width="10.33203125" style="116" customWidth="1"/>
    <col min="1804" max="2048" width="9.109375" style="116"/>
    <col min="2049" max="2049" width="6.5546875" style="116" customWidth="1"/>
    <col min="2050" max="2050" width="39.5546875" style="116" customWidth="1"/>
    <col min="2051" max="2051" width="7.109375" style="116" customWidth="1"/>
    <col min="2052" max="2052" width="6.88671875" style="116" customWidth="1"/>
    <col min="2053" max="2053" width="9.88671875" style="116" customWidth="1"/>
    <col min="2054" max="2054" width="11.88671875" style="116" customWidth="1"/>
    <col min="2055" max="2055" width="15.44140625" style="116" customWidth="1"/>
    <col min="2056" max="2058" width="9.109375" style="116"/>
    <col min="2059" max="2059" width="10.33203125" style="116" customWidth="1"/>
    <col min="2060" max="2304" width="9.109375" style="116"/>
    <col min="2305" max="2305" width="6.5546875" style="116" customWidth="1"/>
    <col min="2306" max="2306" width="39.5546875" style="116" customWidth="1"/>
    <col min="2307" max="2307" width="7.109375" style="116" customWidth="1"/>
    <col min="2308" max="2308" width="6.88671875" style="116" customWidth="1"/>
    <col min="2309" max="2309" width="9.88671875" style="116" customWidth="1"/>
    <col min="2310" max="2310" width="11.88671875" style="116" customWidth="1"/>
    <col min="2311" max="2311" width="15.44140625" style="116" customWidth="1"/>
    <col min="2312" max="2314" width="9.109375" style="116"/>
    <col min="2315" max="2315" width="10.33203125" style="116" customWidth="1"/>
    <col min="2316" max="2560" width="9.109375" style="116"/>
    <col min="2561" max="2561" width="6.5546875" style="116" customWidth="1"/>
    <col min="2562" max="2562" width="39.5546875" style="116" customWidth="1"/>
    <col min="2563" max="2563" width="7.109375" style="116" customWidth="1"/>
    <col min="2564" max="2564" width="6.88671875" style="116" customWidth="1"/>
    <col min="2565" max="2565" width="9.88671875" style="116" customWidth="1"/>
    <col min="2566" max="2566" width="11.88671875" style="116" customWidth="1"/>
    <col min="2567" max="2567" width="15.44140625" style="116" customWidth="1"/>
    <col min="2568" max="2570" width="9.109375" style="116"/>
    <col min="2571" max="2571" width="10.33203125" style="116" customWidth="1"/>
    <col min="2572" max="2816" width="9.109375" style="116"/>
    <col min="2817" max="2817" width="6.5546875" style="116" customWidth="1"/>
    <col min="2818" max="2818" width="39.5546875" style="116" customWidth="1"/>
    <col min="2819" max="2819" width="7.109375" style="116" customWidth="1"/>
    <col min="2820" max="2820" width="6.88671875" style="116" customWidth="1"/>
    <col min="2821" max="2821" width="9.88671875" style="116" customWidth="1"/>
    <col min="2822" max="2822" width="11.88671875" style="116" customWidth="1"/>
    <col min="2823" max="2823" width="15.44140625" style="116" customWidth="1"/>
    <col min="2824" max="2826" width="9.109375" style="116"/>
    <col min="2827" max="2827" width="10.33203125" style="116" customWidth="1"/>
    <col min="2828" max="3072" width="9.109375" style="116"/>
    <col min="3073" max="3073" width="6.5546875" style="116" customWidth="1"/>
    <col min="3074" max="3074" width="39.5546875" style="116" customWidth="1"/>
    <col min="3075" max="3075" width="7.109375" style="116" customWidth="1"/>
    <col min="3076" max="3076" width="6.88671875" style="116" customWidth="1"/>
    <col min="3077" max="3077" width="9.88671875" style="116" customWidth="1"/>
    <col min="3078" max="3078" width="11.88671875" style="116" customWidth="1"/>
    <col min="3079" max="3079" width="15.44140625" style="116" customWidth="1"/>
    <col min="3080" max="3082" width="9.109375" style="116"/>
    <col min="3083" max="3083" width="10.33203125" style="116" customWidth="1"/>
    <col min="3084" max="3328" width="9.109375" style="116"/>
    <col min="3329" max="3329" width="6.5546875" style="116" customWidth="1"/>
    <col min="3330" max="3330" width="39.5546875" style="116" customWidth="1"/>
    <col min="3331" max="3331" width="7.109375" style="116" customWidth="1"/>
    <col min="3332" max="3332" width="6.88671875" style="116" customWidth="1"/>
    <col min="3333" max="3333" width="9.88671875" style="116" customWidth="1"/>
    <col min="3334" max="3334" width="11.88671875" style="116" customWidth="1"/>
    <col min="3335" max="3335" width="15.44140625" style="116" customWidth="1"/>
    <col min="3336" max="3338" width="9.109375" style="116"/>
    <col min="3339" max="3339" width="10.33203125" style="116" customWidth="1"/>
    <col min="3340" max="3584" width="9.109375" style="116"/>
    <col min="3585" max="3585" width="6.5546875" style="116" customWidth="1"/>
    <col min="3586" max="3586" width="39.5546875" style="116" customWidth="1"/>
    <col min="3587" max="3587" width="7.109375" style="116" customWidth="1"/>
    <col min="3588" max="3588" width="6.88671875" style="116" customWidth="1"/>
    <col min="3589" max="3589" width="9.88671875" style="116" customWidth="1"/>
    <col min="3590" max="3590" width="11.88671875" style="116" customWidth="1"/>
    <col min="3591" max="3591" width="15.44140625" style="116" customWidth="1"/>
    <col min="3592" max="3594" width="9.109375" style="116"/>
    <col min="3595" max="3595" width="10.33203125" style="116" customWidth="1"/>
    <col min="3596" max="3840" width="9.109375" style="116"/>
    <col min="3841" max="3841" width="6.5546875" style="116" customWidth="1"/>
    <col min="3842" max="3842" width="39.5546875" style="116" customWidth="1"/>
    <col min="3843" max="3843" width="7.109375" style="116" customWidth="1"/>
    <col min="3844" max="3844" width="6.88671875" style="116" customWidth="1"/>
    <col min="3845" max="3845" width="9.88671875" style="116" customWidth="1"/>
    <col min="3846" max="3846" width="11.88671875" style="116" customWidth="1"/>
    <col min="3847" max="3847" width="15.44140625" style="116" customWidth="1"/>
    <col min="3848" max="3850" width="9.109375" style="116"/>
    <col min="3851" max="3851" width="10.33203125" style="116" customWidth="1"/>
    <col min="3852" max="4096" width="9.109375" style="116"/>
    <col min="4097" max="4097" width="6.5546875" style="116" customWidth="1"/>
    <col min="4098" max="4098" width="39.5546875" style="116" customWidth="1"/>
    <col min="4099" max="4099" width="7.109375" style="116" customWidth="1"/>
    <col min="4100" max="4100" width="6.88671875" style="116" customWidth="1"/>
    <col min="4101" max="4101" width="9.88671875" style="116" customWidth="1"/>
    <col min="4102" max="4102" width="11.88671875" style="116" customWidth="1"/>
    <col min="4103" max="4103" width="15.44140625" style="116" customWidth="1"/>
    <col min="4104" max="4106" width="9.109375" style="116"/>
    <col min="4107" max="4107" width="10.33203125" style="116" customWidth="1"/>
    <col min="4108" max="4352" width="9.109375" style="116"/>
    <col min="4353" max="4353" width="6.5546875" style="116" customWidth="1"/>
    <col min="4354" max="4354" width="39.5546875" style="116" customWidth="1"/>
    <col min="4355" max="4355" width="7.109375" style="116" customWidth="1"/>
    <col min="4356" max="4356" width="6.88671875" style="116" customWidth="1"/>
    <col min="4357" max="4357" width="9.88671875" style="116" customWidth="1"/>
    <col min="4358" max="4358" width="11.88671875" style="116" customWidth="1"/>
    <col min="4359" max="4359" width="15.44140625" style="116" customWidth="1"/>
    <col min="4360" max="4362" width="9.109375" style="116"/>
    <col min="4363" max="4363" width="10.33203125" style="116" customWidth="1"/>
    <col min="4364" max="4608" width="9.109375" style="116"/>
    <col min="4609" max="4609" width="6.5546875" style="116" customWidth="1"/>
    <col min="4610" max="4610" width="39.5546875" style="116" customWidth="1"/>
    <col min="4611" max="4611" width="7.109375" style="116" customWidth="1"/>
    <col min="4612" max="4612" width="6.88671875" style="116" customWidth="1"/>
    <col min="4613" max="4613" width="9.88671875" style="116" customWidth="1"/>
    <col min="4614" max="4614" width="11.88671875" style="116" customWidth="1"/>
    <col min="4615" max="4615" width="15.44140625" style="116" customWidth="1"/>
    <col min="4616" max="4618" width="9.109375" style="116"/>
    <col min="4619" max="4619" width="10.33203125" style="116" customWidth="1"/>
    <col min="4620" max="4864" width="9.109375" style="116"/>
    <col min="4865" max="4865" width="6.5546875" style="116" customWidth="1"/>
    <col min="4866" max="4866" width="39.5546875" style="116" customWidth="1"/>
    <col min="4867" max="4867" width="7.109375" style="116" customWidth="1"/>
    <col min="4868" max="4868" width="6.88671875" style="116" customWidth="1"/>
    <col min="4869" max="4869" width="9.88671875" style="116" customWidth="1"/>
    <col min="4870" max="4870" width="11.88671875" style="116" customWidth="1"/>
    <col min="4871" max="4871" width="15.44140625" style="116" customWidth="1"/>
    <col min="4872" max="4874" width="9.109375" style="116"/>
    <col min="4875" max="4875" width="10.33203125" style="116" customWidth="1"/>
    <col min="4876" max="5120" width="9.109375" style="116"/>
    <col min="5121" max="5121" width="6.5546875" style="116" customWidth="1"/>
    <col min="5122" max="5122" width="39.5546875" style="116" customWidth="1"/>
    <col min="5123" max="5123" width="7.109375" style="116" customWidth="1"/>
    <col min="5124" max="5124" width="6.88671875" style="116" customWidth="1"/>
    <col min="5125" max="5125" width="9.88671875" style="116" customWidth="1"/>
    <col min="5126" max="5126" width="11.88671875" style="116" customWidth="1"/>
    <col min="5127" max="5127" width="15.44140625" style="116" customWidth="1"/>
    <col min="5128" max="5130" width="9.109375" style="116"/>
    <col min="5131" max="5131" width="10.33203125" style="116" customWidth="1"/>
    <col min="5132" max="5376" width="9.109375" style="116"/>
    <col min="5377" max="5377" width="6.5546875" style="116" customWidth="1"/>
    <col min="5378" max="5378" width="39.5546875" style="116" customWidth="1"/>
    <col min="5379" max="5379" width="7.109375" style="116" customWidth="1"/>
    <col min="5380" max="5380" width="6.88671875" style="116" customWidth="1"/>
    <col min="5381" max="5381" width="9.88671875" style="116" customWidth="1"/>
    <col min="5382" max="5382" width="11.88671875" style="116" customWidth="1"/>
    <col min="5383" max="5383" width="15.44140625" style="116" customWidth="1"/>
    <col min="5384" max="5386" width="9.109375" style="116"/>
    <col min="5387" max="5387" width="10.33203125" style="116" customWidth="1"/>
    <col min="5388" max="5632" width="9.109375" style="116"/>
    <col min="5633" max="5633" width="6.5546875" style="116" customWidth="1"/>
    <col min="5634" max="5634" width="39.5546875" style="116" customWidth="1"/>
    <col min="5635" max="5635" width="7.109375" style="116" customWidth="1"/>
    <col min="5636" max="5636" width="6.88671875" style="116" customWidth="1"/>
    <col min="5637" max="5637" width="9.88671875" style="116" customWidth="1"/>
    <col min="5638" max="5638" width="11.88671875" style="116" customWidth="1"/>
    <col min="5639" max="5639" width="15.44140625" style="116" customWidth="1"/>
    <col min="5640" max="5642" width="9.109375" style="116"/>
    <col min="5643" max="5643" width="10.33203125" style="116" customWidth="1"/>
    <col min="5644" max="5888" width="9.109375" style="116"/>
    <col min="5889" max="5889" width="6.5546875" style="116" customWidth="1"/>
    <col min="5890" max="5890" width="39.5546875" style="116" customWidth="1"/>
    <col min="5891" max="5891" width="7.109375" style="116" customWidth="1"/>
    <col min="5892" max="5892" width="6.88671875" style="116" customWidth="1"/>
    <col min="5893" max="5893" width="9.88671875" style="116" customWidth="1"/>
    <col min="5894" max="5894" width="11.88671875" style="116" customWidth="1"/>
    <col min="5895" max="5895" width="15.44140625" style="116" customWidth="1"/>
    <col min="5896" max="5898" width="9.109375" style="116"/>
    <col min="5899" max="5899" width="10.33203125" style="116" customWidth="1"/>
    <col min="5900" max="6144" width="9.109375" style="116"/>
    <col min="6145" max="6145" width="6.5546875" style="116" customWidth="1"/>
    <col min="6146" max="6146" width="39.5546875" style="116" customWidth="1"/>
    <col min="6147" max="6147" width="7.109375" style="116" customWidth="1"/>
    <col min="6148" max="6148" width="6.88671875" style="116" customWidth="1"/>
    <col min="6149" max="6149" width="9.88671875" style="116" customWidth="1"/>
    <col min="6150" max="6150" width="11.88671875" style="116" customWidth="1"/>
    <col min="6151" max="6151" width="15.44140625" style="116" customWidth="1"/>
    <col min="6152" max="6154" width="9.109375" style="116"/>
    <col min="6155" max="6155" width="10.33203125" style="116" customWidth="1"/>
    <col min="6156" max="6400" width="9.109375" style="116"/>
    <col min="6401" max="6401" width="6.5546875" style="116" customWidth="1"/>
    <col min="6402" max="6402" width="39.5546875" style="116" customWidth="1"/>
    <col min="6403" max="6403" width="7.109375" style="116" customWidth="1"/>
    <col min="6404" max="6404" width="6.88671875" style="116" customWidth="1"/>
    <col min="6405" max="6405" width="9.88671875" style="116" customWidth="1"/>
    <col min="6406" max="6406" width="11.88671875" style="116" customWidth="1"/>
    <col min="6407" max="6407" width="15.44140625" style="116" customWidth="1"/>
    <col min="6408" max="6410" width="9.109375" style="116"/>
    <col min="6411" max="6411" width="10.33203125" style="116" customWidth="1"/>
    <col min="6412" max="6656" width="9.109375" style="116"/>
    <col min="6657" max="6657" width="6.5546875" style="116" customWidth="1"/>
    <col min="6658" max="6658" width="39.5546875" style="116" customWidth="1"/>
    <col min="6659" max="6659" width="7.109375" style="116" customWidth="1"/>
    <col min="6660" max="6660" width="6.88671875" style="116" customWidth="1"/>
    <col min="6661" max="6661" width="9.88671875" style="116" customWidth="1"/>
    <col min="6662" max="6662" width="11.88671875" style="116" customWidth="1"/>
    <col min="6663" max="6663" width="15.44140625" style="116" customWidth="1"/>
    <col min="6664" max="6666" width="9.109375" style="116"/>
    <col min="6667" max="6667" width="10.33203125" style="116" customWidth="1"/>
    <col min="6668" max="6912" width="9.109375" style="116"/>
    <col min="6913" max="6913" width="6.5546875" style="116" customWidth="1"/>
    <col min="6914" max="6914" width="39.5546875" style="116" customWidth="1"/>
    <col min="6915" max="6915" width="7.109375" style="116" customWidth="1"/>
    <col min="6916" max="6916" width="6.88671875" style="116" customWidth="1"/>
    <col min="6917" max="6917" width="9.88671875" style="116" customWidth="1"/>
    <col min="6918" max="6918" width="11.88671875" style="116" customWidth="1"/>
    <col min="6919" max="6919" width="15.44140625" style="116" customWidth="1"/>
    <col min="6920" max="6922" width="9.109375" style="116"/>
    <col min="6923" max="6923" width="10.33203125" style="116" customWidth="1"/>
    <col min="6924" max="7168" width="9.109375" style="116"/>
    <col min="7169" max="7169" width="6.5546875" style="116" customWidth="1"/>
    <col min="7170" max="7170" width="39.5546875" style="116" customWidth="1"/>
    <col min="7171" max="7171" width="7.109375" style="116" customWidth="1"/>
    <col min="7172" max="7172" width="6.88671875" style="116" customWidth="1"/>
    <col min="7173" max="7173" width="9.88671875" style="116" customWidth="1"/>
    <col min="7174" max="7174" width="11.88671875" style="116" customWidth="1"/>
    <col min="7175" max="7175" width="15.44140625" style="116" customWidth="1"/>
    <col min="7176" max="7178" width="9.109375" style="116"/>
    <col min="7179" max="7179" width="10.33203125" style="116" customWidth="1"/>
    <col min="7180" max="7424" width="9.109375" style="116"/>
    <col min="7425" max="7425" width="6.5546875" style="116" customWidth="1"/>
    <col min="7426" max="7426" width="39.5546875" style="116" customWidth="1"/>
    <col min="7427" max="7427" width="7.109375" style="116" customWidth="1"/>
    <col min="7428" max="7428" width="6.88671875" style="116" customWidth="1"/>
    <col min="7429" max="7429" width="9.88671875" style="116" customWidth="1"/>
    <col min="7430" max="7430" width="11.88671875" style="116" customWidth="1"/>
    <col min="7431" max="7431" width="15.44140625" style="116" customWidth="1"/>
    <col min="7432" max="7434" width="9.109375" style="116"/>
    <col min="7435" max="7435" width="10.33203125" style="116" customWidth="1"/>
    <col min="7436" max="7680" width="9.109375" style="116"/>
    <col min="7681" max="7681" width="6.5546875" style="116" customWidth="1"/>
    <col min="7682" max="7682" width="39.5546875" style="116" customWidth="1"/>
    <col min="7683" max="7683" width="7.109375" style="116" customWidth="1"/>
    <col min="7684" max="7684" width="6.88671875" style="116" customWidth="1"/>
    <col min="7685" max="7685" width="9.88671875" style="116" customWidth="1"/>
    <col min="7686" max="7686" width="11.88671875" style="116" customWidth="1"/>
    <col min="7687" max="7687" width="15.44140625" style="116" customWidth="1"/>
    <col min="7688" max="7690" width="9.109375" style="116"/>
    <col min="7691" max="7691" width="10.33203125" style="116" customWidth="1"/>
    <col min="7692" max="7936" width="9.109375" style="116"/>
    <col min="7937" max="7937" width="6.5546875" style="116" customWidth="1"/>
    <col min="7938" max="7938" width="39.5546875" style="116" customWidth="1"/>
    <col min="7939" max="7939" width="7.109375" style="116" customWidth="1"/>
    <col min="7940" max="7940" width="6.88671875" style="116" customWidth="1"/>
    <col min="7941" max="7941" width="9.88671875" style="116" customWidth="1"/>
    <col min="7942" max="7942" width="11.88671875" style="116" customWidth="1"/>
    <col min="7943" max="7943" width="15.44140625" style="116" customWidth="1"/>
    <col min="7944" max="7946" width="9.109375" style="116"/>
    <col min="7947" max="7947" width="10.33203125" style="116" customWidth="1"/>
    <col min="7948" max="8192" width="9.109375" style="116"/>
    <col min="8193" max="8193" width="6.5546875" style="116" customWidth="1"/>
    <col min="8194" max="8194" width="39.5546875" style="116" customWidth="1"/>
    <col min="8195" max="8195" width="7.109375" style="116" customWidth="1"/>
    <col min="8196" max="8196" width="6.88671875" style="116" customWidth="1"/>
    <col min="8197" max="8197" width="9.88671875" style="116" customWidth="1"/>
    <col min="8198" max="8198" width="11.88671875" style="116" customWidth="1"/>
    <col min="8199" max="8199" width="15.44140625" style="116" customWidth="1"/>
    <col min="8200" max="8202" width="9.109375" style="116"/>
    <col min="8203" max="8203" width="10.33203125" style="116" customWidth="1"/>
    <col min="8204" max="8448" width="9.109375" style="116"/>
    <col min="8449" max="8449" width="6.5546875" style="116" customWidth="1"/>
    <col min="8450" max="8450" width="39.5546875" style="116" customWidth="1"/>
    <col min="8451" max="8451" width="7.109375" style="116" customWidth="1"/>
    <col min="8452" max="8452" width="6.88671875" style="116" customWidth="1"/>
    <col min="8453" max="8453" width="9.88671875" style="116" customWidth="1"/>
    <col min="8454" max="8454" width="11.88671875" style="116" customWidth="1"/>
    <col min="8455" max="8455" width="15.44140625" style="116" customWidth="1"/>
    <col min="8456" max="8458" width="9.109375" style="116"/>
    <col min="8459" max="8459" width="10.33203125" style="116" customWidth="1"/>
    <col min="8460" max="8704" width="9.109375" style="116"/>
    <col min="8705" max="8705" width="6.5546875" style="116" customWidth="1"/>
    <col min="8706" max="8706" width="39.5546875" style="116" customWidth="1"/>
    <col min="8707" max="8707" width="7.109375" style="116" customWidth="1"/>
    <col min="8708" max="8708" width="6.88671875" style="116" customWidth="1"/>
    <col min="8709" max="8709" width="9.88671875" style="116" customWidth="1"/>
    <col min="8710" max="8710" width="11.88671875" style="116" customWidth="1"/>
    <col min="8711" max="8711" width="15.44140625" style="116" customWidth="1"/>
    <col min="8712" max="8714" width="9.109375" style="116"/>
    <col min="8715" max="8715" width="10.33203125" style="116" customWidth="1"/>
    <col min="8716" max="8960" width="9.109375" style="116"/>
    <col min="8961" max="8961" width="6.5546875" style="116" customWidth="1"/>
    <col min="8962" max="8962" width="39.5546875" style="116" customWidth="1"/>
    <col min="8963" max="8963" width="7.109375" style="116" customWidth="1"/>
    <col min="8964" max="8964" width="6.88671875" style="116" customWidth="1"/>
    <col min="8965" max="8965" width="9.88671875" style="116" customWidth="1"/>
    <col min="8966" max="8966" width="11.88671875" style="116" customWidth="1"/>
    <col min="8967" max="8967" width="15.44140625" style="116" customWidth="1"/>
    <col min="8968" max="8970" width="9.109375" style="116"/>
    <col min="8971" max="8971" width="10.33203125" style="116" customWidth="1"/>
    <col min="8972" max="9216" width="9.109375" style="116"/>
    <col min="9217" max="9217" width="6.5546875" style="116" customWidth="1"/>
    <col min="9218" max="9218" width="39.5546875" style="116" customWidth="1"/>
    <col min="9219" max="9219" width="7.109375" style="116" customWidth="1"/>
    <col min="9220" max="9220" width="6.88671875" style="116" customWidth="1"/>
    <col min="9221" max="9221" width="9.88671875" style="116" customWidth="1"/>
    <col min="9222" max="9222" width="11.88671875" style="116" customWidth="1"/>
    <col min="9223" max="9223" width="15.44140625" style="116" customWidth="1"/>
    <col min="9224" max="9226" width="9.109375" style="116"/>
    <col min="9227" max="9227" width="10.33203125" style="116" customWidth="1"/>
    <col min="9228" max="9472" width="9.109375" style="116"/>
    <col min="9473" max="9473" width="6.5546875" style="116" customWidth="1"/>
    <col min="9474" max="9474" width="39.5546875" style="116" customWidth="1"/>
    <col min="9475" max="9475" width="7.109375" style="116" customWidth="1"/>
    <col min="9476" max="9476" width="6.88671875" style="116" customWidth="1"/>
    <col min="9477" max="9477" width="9.88671875" style="116" customWidth="1"/>
    <col min="9478" max="9478" width="11.88671875" style="116" customWidth="1"/>
    <col min="9479" max="9479" width="15.44140625" style="116" customWidth="1"/>
    <col min="9480" max="9482" width="9.109375" style="116"/>
    <col min="9483" max="9483" width="10.33203125" style="116" customWidth="1"/>
    <col min="9484" max="9728" width="9.109375" style="116"/>
    <col min="9729" max="9729" width="6.5546875" style="116" customWidth="1"/>
    <col min="9730" max="9730" width="39.5546875" style="116" customWidth="1"/>
    <col min="9731" max="9731" width="7.109375" style="116" customWidth="1"/>
    <col min="9732" max="9732" width="6.88671875" style="116" customWidth="1"/>
    <col min="9733" max="9733" width="9.88671875" style="116" customWidth="1"/>
    <col min="9734" max="9734" width="11.88671875" style="116" customWidth="1"/>
    <col min="9735" max="9735" width="15.44140625" style="116" customWidth="1"/>
    <col min="9736" max="9738" width="9.109375" style="116"/>
    <col min="9739" max="9739" width="10.33203125" style="116" customWidth="1"/>
    <col min="9740" max="9984" width="9.109375" style="116"/>
    <col min="9985" max="9985" width="6.5546875" style="116" customWidth="1"/>
    <col min="9986" max="9986" width="39.5546875" style="116" customWidth="1"/>
    <col min="9987" max="9987" width="7.109375" style="116" customWidth="1"/>
    <col min="9988" max="9988" width="6.88671875" style="116" customWidth="1"/>
    <col min="9989" max="9989" width="9.88671875" style="116" customWidth="1"/>
    <col min="9990" max="9990" width="11.88671875" style="116" customWidth="1"/>
    <col min="9991" max="9991" width="15.44140625" style="116" customWidth="1"/>
    <col min="9992" max="9994" width="9.109375" style="116"/>
    <col min="9995" max="9995" width="10.33203125" style="116" customWidth="1"/>
    <col min="9996" max="10240" width="9.109375" style="116"/>
    <col min="10241" max="10241" width="6.5546875" style="116" customWidth="1"/>
    <col min="10242" max="10242" width="39.5546875" style="116" customWidth="1"/>
    <col min="10243" max="10243" width="7.109375" style="116" customWidth="1"/>
    <col min="10244" max="10244" width="6.88671875" style="116" customWidth="1"/>
    <col min="10245" max="10245" width="9.88671875" style="116" customWidth="1"/>
    <col min="10246" max="10246" width="11.88671875" style="116" customWidth="1"/>
    <col min="10247" max="10247" width="15.44140625" style="116" customWidth="1"/>
    <col min="10248" max="10250" width="9.109375" style="116"/>
    <col min="10251" max="10251" width="10.33203125" style="116" customWidth="1"/>
    <col min="10252" max="10496" width="9.109375" style="116"/>
    <col min="10497" max="10497" width="6.5546875" style="116" customWidth="1"/>
    <col min="10498" max="10498" width="39.5546875" style="116" customWidth="1"/>
    <col min="10499" max="10499" width="7.109375" style="116" customWidth="1"/>
    <col min="10500" max="10500" width="6.88671875" style="116" customWidth="1"/>
    <col min="10501" max="10501" width="9.88671875" style="116" customWidth="1"/>
    <col min="10502" max="10502" width="11.88671875" style="116" customWidth="1"/>
    <col min="10503" max="10503" width="15.44140625" style="116" customWidth="1"/>
    <col min="10504" max="10506" width="9.109375" style="116"/>
    <col min="10507" max="10507" width="10.33203125" style="116" customWidth="1"/>
    <col min="10508" max="10752" width="9.109375" style="116"/>
    <col min="10753" max="10753" width="6.5546875" style="116" customWidth="1"/>
    <col min="10754" max="10754" width="39.5546875" style="116" customWidth="1"/>
    <col min="10755" max="10755" width="7.109375" style="116" customWidth="1"/>
    <col min="10756" max="10756" width="6.88671875" style="116" customWidth="1"/>
    <col min="10757" max="10757" width="9.88671875" style="116" customWidth="1"/>
    <col min="10758" max="10758" width="11.88671875" style="116" customWidth="1"/>
    <col min="10759" max="10759" width="15.44140625" style="116" customWidth="1"/>
    <col min="10760" max="10762" width="9.109375" style="116"/>
    <col min="10763" max="10763" width="10.33203125" style="116" customWidth="1"/>
    <col min="10764" max="11008" width="9.109375" style="116"/>
    <col min="11009" max="11009" width="6.5546875" style="116" customWidth="1"/>
    <col min="11010" max="11010" width="39.5546875" style="116" customWidth="1"/>
    <col min="11011" max="11011" width="7.109375" style="116" customWidth="1"/>
    <col min="11012" max="11012" width="6.88671875" style="116" customWidth="1"/>
    <col min="11013" max="11013" width="9.88671875" style="116" customWidth="1"/>
    <col min="11014" max="11014" width="11.88671875" style="116" customWidth="1"/>
    <col min="11015" max="11015" width="15.44140625" style="116" customWidth="1"/>
    <col min="11016" max="11018" width="9.109375" style="116"/>
    <col min="11019" max="11019" width="10.33203125" style="116" customWidth="1"/>
    <col min="11020" max="11264" width="9.109375" style="116"/>
    <col min="11265" max="11265" width="6.5546875" style="116" customWidth="1"/>
    <col min="11266" max="11266" width="39.5546875" style="116" customWidth="1"/>
    <col min="11267" max="11267" width="7.109375" style="116" customWidth="1"/>
    <col min="11268" max="11268" width="6.88671875" style="116" customWidth="1"/>
    <col min="11269" max="11269" width="9.88671875" style="116" customWidth="1"/>
    <col min="11270" max="11270" width="11.88671875" style="116" customWidth="1"/>
    <col min="11271" max="11271" width="15.44140625" style="116" customWidth="1"/>
    <col min="11272" max="11274" width="9.109375" style="116"/>
    <col min="11275" max="11275" width="10.33203125" style="116" customWidth="1"/>
    <col min="11276" max="11520" width="9.109375" style="116"/>
    <col min="11521" max="11521" width="6.5546875" style="116" customWidth="1"/>
    <col min="11522" max="11522" width="39.5546875" style="116" customWidth="1"/>
    <col min="11523" max="11523" width="7.109375" style="116" customWidth="1"/>
    <col min="11524" max="11524" width="6.88671875" style="116" customWidth="1"/>
    <col min="11525" max="11525" width="9.88671875" style="116" customWidth="1"/>
    <col min="11526" max="11526" width="11.88671875" style="116" customWidth="1"/>
    <col min="11527" max="11527" width="15.44140625" style="116" customWidth="1"/>
    <col min="11528" max="11530" width="9.109375" style="116"/>
    <col min="11531" max="11531" width="10.33203125" style="116" customWidth="1"/>
    <col min="11532" max="11776" width="9.109375" style="116"/>
    <col min="11777" max="11777" width="6.5546875" style="116" customWidth="1"/>
    <col min="11778" max="11778" width="39.5546875" style="116" customWidth="1"/>
    <col min="11779" max="11779" width="7.109375" style="116" customWidth="1"/>
    <col min="11780" max="11780" width="6.88671875" style="116" customWidth="1"/>
    <col min="11781" max="11781" width="9.88671875" style="116" customWidth="1"/>
    <col min="11782" max="11782" width="11.88671875" style="116" customWidth="1"/>
    <col min="11783" max="11783" width="15.44140625" style="116" customWidth="1"/>
    <col min="11784" max="11786" width="9.109375" style="116"/>
    <col min="11787" max="11787" width="10.33203125" style="116" customWidth="1"/>
    <col min="11788" max="12032" width="9.109375" style="116"/>
    <col min="12033" max="12033" width="6.5546875" style="116" customWidth="1"/>
    <col min="12034" max="12034" width="39.5546875" style="116" customWidth="1"/>
    <col min="12035" max="12035" width="7.109375" style="116" customWidth="1"/>
    <col min="12036" max="12036" width="6.88671875" style="116" customWidth="1"/>
    <col min="12037" max="12037" width="9.88671875" style="116" customWidth="1"/>
    <col min="12038" max="12038" width="11.88671875" style="116" customWidth="1"/>
    <col min="12039" max="12039" width="15.44140625" style="116" customWidth="1"/>
    <col min="12040" max="12042" width="9.109375" style="116"/>
    <col min="12043" max="12043" width="10.33203125" style="116" customWidth="1"/>
    <col min="12044" max="12288" width="9.109375" style="116"/>
    <col min="12289" max="12289" width="6.5546875" style="116" customWidth="1"/>
    <col min="12290" max="12290" width="39.5546875" style="116" customWidth="1"/>
    <col min="12291" max="12291" width="7.109375" style="116" customWidth="1"/>
    <col min="12292" max="12292" width="6.88671875" style="116" customWidth="1"/>
    <col min="12293" max="12293" width="9.88671875" style="116" customWidth="1"/>
    <col min="12294" max="12294" width="11.88671875" style="116" customWidth="1"/>
    <col min="12295" max="12295" width="15.44140625" style="116" customWidth="1"/>
    <col min="12296" max="12298" width="9.109375" style="116"/>
    <col min="12299" max="12299" width="10.33203125" style="116" customWidth="1"/>
    <col min="12300" max="12544" width="9.109375" style="116"/>
    <col min="12545" max="12545" width="6.5546875" style="116" customWidth="1"/>
    <col min="12546" max="12546" width="39.5546875" style="116" customWidth="1"/>
    <col min="12547" max="12547" width="7.109375" style="116" customWidth="1"/>
    <col min="12548" max="12548" width="6.88671875" style="116" customWidth="1"/>
    <col min="12549" max="12549" width="9.88671875" style="116" customWidth="1"/>
    <col min="12550" max="12550" width="11.88671875" style="116" customWidth="1"/>
    <col min="12551" max="12551" width="15.44140625" style="116" customWidth="1"/>
    <col min="12552" max="12554" width="9.109375" style="116"/>
    <col min="12555" max="12555" width="10.33203125" style="116" customWidth="1"/>
    <col min="12556" max="12800" width="9.109375" style="116"/>
    <col min="12801" max="12801" width="6.5546875" style="116" customWidth="1"/>
    <col min="12802" max="12802" width="39.5546875" style="116" customWidth="1"/>
    <col min="12803" max="12803" width="7.109375" style="116" customWidth="1"/>
    <col min="12804" max="12804" width="6.88671875" style="116" customWidth="1"/>
    <col min="12805" max="12805" width="9.88671875" style="116" customWidth="1"/>
    <col min="12806" max="12806" width="11.88671875" style="116" customWidth="1"/>
    <col min="12807" max="12807" width="15.44140625" style="116" customWidth="1"/>
    <col min="12808" max="12810" width="9.109375" style="116"/>
    <col min="12811" max="12811" width="10.33203125" style="116" customWidth="1"/>
    <col min="12812" max="13056" width="9.109375" style="116"/>
    <col min="13057" max="13057" width="6.5546875" style="116" customWidth="1"/>
    <col min="13058" max="13058" width="39.5546875" style="116" customWidth="1"/>
    <col min="13059" max="13059" width="7.109375" style="116" customWidth="1"/>
    <col min="13060" max="13060" width="6.88671875" style="116" customWidth="1"/>
    <col min="13061" max="13061" width="9.88671875" style="116" customWidth="1"/>
    <col min="13062" max="13062" width="11.88671875" style="116" customWidth="1"/>
    <col min="13063" max="13063" width="15.44140625" style="116" customWidth="1"/>
    <col min="13064" max="13066" width="9.109375" style="116"/>
    <col min="13067" max="13067" width="10.33203125" style="116" customWidth="1"/>
    <col min="13068" max="13312" width="9.109375" style="116"/>
    <col min="13313" max="13313" width="6.5546875" style="116" customWidth="1"/>
    <col min="13314" max="13314" width="39.5546875" style="116" customWidth="1"/>
    <col min="13315" max="13315" width="7.109375" style="116" customWidth="1"/>
    <col min="13316" max="13316" width="6.88671875" style="116" customWidth="1"/>
    <col min="13317" max="13317" width="9.88671875" style="116" customWidth="1"/>
    <col min="13318" max="13318" width="11.88671875" style="116" customWidth="1"/>
    <col min="13319" max="13319" width="15.44140625" style="116" customWidth="1"/>
    <col min="13320" max="13322" width="9.109375" style="116"/>
    <col min="13323" max="13323" width="10.33203125" style="116" customWidth="1"/>
    <col min="13324" max="13568" width="9.109375" style="116"/>
    <col min="13569" max="13569" width="6.5546875" style="116" customWidth="1"/>
    <col min="13570" max="13570" width="39.5546875" style="116" customWidth="1"/>
    <col min="13571" max="13571" width="7.109375" style="116" customWidth="1"/>
    <col min="13572" max="13572" width="6.88671875" style="116" customWidth="1"/>
    <col min="13573" max="13573" width="9.88671875" style="116" customWidth="1"/>
    <col min="13574" max="13574" width="11.88671875" style="116" customWidth="1"/>
    <col min="13575" max="13575" width="15.44140625" style="116" customWidth="1"/>
    <col min="13576" max="13578" width="9.109375" style="116"/>
    <col min="13579" max="13579" width="10.33203125" style="116" customWidth="1"/>
    <col min="13580" max="13824" width="9.109375" style="116"/>
    <col min="13825" max="13825" width="6.5546875" style="116" customWidth="1"/>
    <col min="13826" max="13826" width="39.5546875" style="116" customWidth="1"/>
    <col min="13827" max="13827" width="7.109375" style="116" customWidth="1"/>
    <col min="13828" max="13828" width="6.88671875" style="116" customWidth="1"/>
    <col min="13829" max="13829" width="9.88671875" style="116" customWidth="1"/>
    <col min="13830" max="13830" width="11.88671875" style="116" customWidth="1"/>
    <col min="13831" max="13831" width="15.44140625" style="116" customWidth="1"/>
    <col min="13832" max="13834" width="9.109375" style="116"/>
    <col min="13835" max="13835" width="10.33203125" style="116" customWidth="1"/>
    <col min="13836" max="14080" width="9.109375" style="116"/>
    <col min="14081" max="14081" width="6.5546875" style="116" customWidth="1"/>
    <col min="14082" max="14082" width="39.5546875" style="116" customWidth="1"/>
    <col min="14083" max="14083" width="7.109375" style="116" customWidth="1"/>
    <col min="14084" max="14084" width="6.88671875" style="116" customWidth="1"/>
    <col min="14085" max="14085" width="9.88671875" style="116" customWidth="1"/>
    <col min="14086" max="14086" width="11.88671875" style="116" customWidth="1"/>
    <col min="14087" max="14087" width="15.44140625" style="116" customWidth="1"/>
    <col min="14088" max="14090" width="9.109375" style="116"/>
    <col min="14091" max="14091" width="10.33203125" style="116" customWidth="1"/>
    <col min="14092" max="14336" width="9.109375" style="116"/>
    <col min="14337" max="14337" width="6.5546875" style="116" customWidth="1"/>
    <col min="14338" max="14338" width="39.5546875" style="116" customWidth="1"/>
    <col min="14339" max="14339" width="7.109375" style="116" customWidth="1"/>
    <col min="14340" max="14340" width="6.88671875" style="116" customWidth="1"/>
    <col min="14341" max="14341" width="9.88671875" style="116" customWidth="1"/>
    <col min="14342" max="14342" width="11.88671875" style="116" customWidth="1"/>
    <col min="14343" max="14343" width="15.44140625" style="116" customWidth="1"/>
    <col min="14344" max="14346" width="9.109375" style="116"/>
    <col min="14347" max="14347" width="10.33203125" style="116" customWidth="1"/>
    <col min="14348" max="14592" width="9.109375" style="116"/>
    <col min="14593" max="14593" width="6.5546875" style="116" customWidth="1"/>
    <col min="14594" max="14594" width="39.5546875" style="116" customWidth="1"/>
    <col min="14595" max="14595" width="7.109375" style="116" customWidth="1"/>
    <col min="14596" max="14596" width="6.88671875" style="116" customWidth="1"/>
    <col min="14597" max="14597" width="9.88671875" style="116" customWidth="1"/>
    <col min="14598" max="14598" width="11.88671875" style="116" customWidth="1"/>
    <col min="14599" max="14599" width="15.44140625" style="116" customWidth="1"/>
    <col min="14600" max="14602" width="9.109375" style="116"/>
    <col min="14603" max="14603" width="10.33203125" style="116" customWidth="1"/>
    <col min="14604" max="14848" width="9.109375" style="116"/>
    <col min="14849" max="14849" width="6.5546875" style="116" customWidth="1"/>
    <col min="14850" max="14850" width="39.5546875" style="116" customWidth="1"/>
    <col min="14851" max="14851" width="7.109375" style="116" customWidth="1"/>
    <col min="14852" max="14852" width="6.88671875" style="116" customWidth="1"/>
    <col min="14853" max="14853" width="9.88671875" style="116" customWidth="1"/>
    <col min="14854" max="14854" width="11.88671875" style="116" customWidth="1"/>
    <col min="14855" max="14855" width="15.44140625" style="116" customWidth="1"/>
    <col min="14856" max="14858" width="9.109375" style="116"/>
    <col min="14859" max="14859" width="10.33203125" style="116" customWidth="1"/>
    <col min="14860" max="15104" width="9.109375" style="116"/>
    <col min="15105" max="15105" width="6.5546875" style="116" customWidth="1"/>
    <col min="15106" max="15106" width="39.5546875" style="116" customWidth="1"/>
    <col min="15107" max="15107" width="7.109375" style="116" customWidth="1"/>
    <col min="15108" max="15108" width="6.88671875" style="116" customWidth="1"/>
    <col min="15109" max="15109" width="9.88671875" style="116" customWidth="1"/>
    <col min="15110" max="15110" width="11.88671875" style="116" customWidth="1"/>
    <col min="15111" max="15111" width="15.44140625" style="116" customWidth="1"/>
    <col min="15112" max="15114" width="9.109375" style="116"/>
    <col min="15115" max="15115" width="10.33203125" style="116" customWidth="1"/>
    <col min="15116" max="15360" width="9.109375" style="116"/>
    <col min="15361" max="15361" width="6.5546875" style="116" customWidth="1"/>
    <col min="15362" max="15362" width="39.5546875" style="116" customWidth="1"/>
    <col min="15363" max="15363" width="7.109375" style="116" customWidth="1"/>
    <col min="15364" max="15364" width="6.88671875" style="116" customWidth="1"/>
    <col min="15365" max="15365" width="9.88671875" style="116" customWidth="1"/>
    <col min="15366" max="15366" width="11.88671875" style="116" customWidth="1"/>
    <col min="15367" max="15367" width="15.44140625" style="116" customWidth="1"/>
    <col min="15368" max="15370" width="9.109375" style="116"/>
    <col min="15371" max="15371" width="10.33203125" style="116" customWidth="1"/>
    <col min="15372" max="15616" width="9.109375" style="116"/>
    <col min="15617" max="15617" width="6.5546875" style="116" customWidth="1"/>
    <col min="15618" max="15618" width="39.5546875" style="116" customWidth="1"/>
    <col min="15619" max="15619" width="7.109375" style="116" customWidth="1"/>
    <col min="15620" max="15620" width="6.88671875" style="116" customWidth="1"/>
    <col min="15621" max="15621" width="9.88671875" style="116" customWidth="1"/>
    <col min="15622" max="15622" width="11.88671875" style="116" customWidth="1"/>
    <col min="15623" max="15623" width="15.44140625" style="116" customWidth="1"/>
    <col min="15624" max="15626" width="9.109375" style="116"/>
    <col min="15627" max="15627" width="10.33203125" style="116" customWidth="1"/>
    <col min="15628" max="15872" width="9.109375" style="116"/>
    <col min="15873" max="15873" width="6.5546875" style="116" customWidth="1"/>
    <col min="15874" max="15874" width="39.5546875" style="116" customWidth="1"/>
    <col min="15875" max="15875" width="7.109375" style="116" customWidth="1"/>
    <col min="15876" max="15876" width="6.88671875" style="116" customWidth="1"/>
    <col min="15877" max="15877" width="9.88671875" style="116" customWidth="1"/>
    <col min="15878" max="15878" width="11.88671875" style="116" customWidth="1"/>
    <col min="15879" max="15879" width="15.44140625" style="116" customWidth="1"/>
    <col min="15880" max="15882" width="9.109375" style="116"/>
    <col min="15883" max="15883" width="10.33203125" style="116" customWidth="1"/>
    <col min="15884" max="16128" width="9.109375" style="116"/>
    <col min="16129" max="16129" width="6.5546875" style="116" customWidth="1"/>
    <col min="16130" max="16130" width="39.5546875" style="116" customWidth="1"/>
    <col min="16131" max="16131" width="7.109375" style="116" customWidth="1"/>
    <col min="16132" max="16132" width="6.88671875" style="116" customWidth="1"/>
    <col min="16133" max="16133" width="9.88671875" style="116" customWidth="1"/>
    <col min="16134" max="16134" width="11.88671875" style="116" customWidth="1"/>
    <col min="16135" max="16135" width="15.44140625" style="116" customWidth="1"/>
    <col min="16136" max="16138" width="9.109375" style="116"/>
    <col min="16139" max="16139" width="10.33203125" style="116" customWidth="1"/>
    <col min="16140" max="16384" width="9.109375" style="116"/>
  </cols>
  <sheetData>
    <row r="1" spans="1:14" ht="21" customHeight="1">
      <c r="A1" s="111" t="s">
        <v>74</v>
      </c>
      <c r="B1" s="111"/>
      <c r="C1" s="112"/>
      <c r="D1" s="113"/>
      <c r="E1" s="114"/>
      <c r="F1" s="111"/>
      <c r="G1" s="115"/>
    </row>
    <row r="2" spans="1:14" ht="21" customHeight="1">
      <c r="A2" s="117" t="s">
        <v>75</v>
      </c>
      <c r="B2" s="117"/>
      <c r="C2" s="118"/>
      <c r="D2" s="119"/>
      <c r="E2" s="119"/>
      <c r="F2" s="117"/>
      <c r="G2" s="120"/>
    </row>
    <row r="3" spans="1:14" ht="21" customHeight="1">
      <c r="A3" s="117" t="s">
        <v>22</v>
      </c>
      <c r="B3" s="117"/>
      <c r="C3" s="120"/>
      <c r="D3" s="117" t="s">
        <v>23</v>
      </c>
      <c r="E3" s="119"/>
      <c r="F3" s="119"/>
      <c r="G3" s="117"/>
      <c r="H3" s="121"/>
      <c r="I3" s="121"/>
      <c r="J3" s="122"/>
    </row>
    <row r="4" spans="1:14" ht="21" customHeight="1">
      <c r="A4" s="117" t="s">
        <v>24</v>
      </c>
      <c r="B4" s="117"/>
      <c r="C4" s="120"/>
      <c r="D4" s="117" t="s">
        <v>25</v>
      </c>
      <c r="E4" s="123" t="s">
        <v>26</v>
      </c>
      <c r="F4" s="119"/>
      <c r="G4" s="117"/>
      <c r="H4" s="121"/>
      <c r="I4" s="121"/>
      <c r="J4" s="122"/>
    </row>
    <row r="5" spans="1:14" ht="21" customHeight="1" thickBot="1">
      <c r="A5" s="124" t="s">
        <v>76</v>
      </c>
      <c r="B5" s="124"/>
      <c r="C5" s="125"/>
      <c r="D5" s="124" t="s">
        <v>18</v>
      </c>
      <c r="E5" s="126" t="s">
        <v>11</v>
      </c>
      <c r="F5" s="127"/>
      <c r="G5" s="128"/>
      <c r="H5" s="129"/>
      <c r="I5" s="130"/>
      <c r="J5" s="122"/>
    </row>
    <row r="6" spans="1:14" s="132" customFormat="1" ht="18.75" customHeight="1" thickTop="1">
      <c r="A6" s="517" t="s">
        <v>4</v>
      </c>
      <c r="B6" s="517" t="s">
        <v>5</v>
      </c>
      <c r="C6" s="519" t="s">
        <v>6</v>
      </c>
      <c r="D6" s="517" t="s">
        <v>2</v>
      </c>
      <c r="E6" s="517" t="s">
        <v>27</v>
      </c>
      <c r="F6" s="131" t="s">
        <v>13</v>
      </c>
      <c r="G6" s="517" t="s">
        <v>8</v>
      </c>
    </row>
    <row r="7" spans="1:14" s="132" customFormat="1" ht="18.75" customHeight="1" thickBot="1">
      <c r="A7" s="518"/>
      <c r="B7" s="518"/>
      <c r="C7" s="520"/>
      <c r="D7" s="518"/>
      <c r="E7" s="518"/>
      <c r="F7" s="133" t="s">
        <v>28</v>
      </c>
      <c r="G7" s="518"/>
    </row>
    <row r="8" spans="1:14" ht="17.399999999999999" customHeight="1" thickTop="1">
      <c r="A8" s="134">
        <v>1</v>
      </c>
      <c r="B8" s="135" t="s">
        <v>77</v>
      </c>
      <c r="C8" s="136" t="s">
        <v>78</v>
      </c>
      <c r="D8" s="137"/>
      <c r="E8" s="138"/>
      <c r="F8" s="138"/>
      <c r="G8" s="139"/>
    </row>
    <row r="9" spans="1:14" ht="17.399999999999999" customHeight="1">
      <c r="A9" s="140"/>
      <c r="B9" s="141" t="s">
        <v>79</v>
      </c>
      <c r="C9" s="136"/>
      <c r="D9" s="137"/>
      <c r="E9" s="138"/>
      <c r="F9" s="142"/>
      <c r="G9" s="143"/>
    </row>
    <row r="10" spans="1:14" ht="17.399999999999999" customHeight="1">
      <c r="A10" s="140"/>
      <c r="B10" s="144" t="s">
        <v>160</v>
      </c>
      <c r="C10" s="136">
        <v>1</v>
      </c>
      <c r="D10" s="137" t="s">
        <v>80</v>
      </c>
      <c r="E10" s="145"/>
      <c r="F10" s="142"/>
      <c r="G10" s="146"/>
      <c r="I10" s="147"/>
      <c r="K10" s="142"/>
      <c r="L10" s="137"/>
      <c r="M10" s="145"/>
      <c r="N10" s="142"/>
    </row>
    <row r="11" spans="1:14" ht="17.399999999999999" customHeight="1">
      <c r="A11" s="140"/>
      <c r="B11" s="148" t="s">
        <v>81</v>
      </c>
      <c r="C11" s="142">
        <f>+(1.2*0.6+0.3*0.6)*(12.25-3.2)*1.05+(0.6*0.9*5.85)*1.05</f>
        <v>11.869200000000001</v>
      </c>
      <c r="D11" s="137" t="s">
        <v>3</v>
      </c>
      <c r="E11" s="145">
        <v>2350</v>
      </c>
      <c r="F11" s="142">
        <f>+E11*C11</f>
        <v>27892.620000000003</v>
      </c>
      <c r="G11" s="146"/>
      <c r="I11" s="142">
        <f>+(1.2*0.6+0.3*0.6)*(14.5-3.2)*1.05</f>
        <v>10.6785</v>
      </c>
      <c r="K11" s="142"/>
      <c r="L11" s="137"/>
      <c r="M11" s="145"/>
      <c r="N11" s="142"/>
    </row>
    <row r="12" spans="1:14" ht="17.399999999999999" customHeight="1">
      <c r="A12" s="140"/>
      <c r="B12" s="148" t="s">
        <v>82</v>
      </c>
      <c r="C12" s="142">
        <f>0.05*0.9*20*7.85</f>
        <v>7.0650000000000004</v>
      </c>
      <c r="D12" s="137" t="s">
        <v>83</v>
      </c>
      <c r="E12" s="145">
        <v>24500</v>
      </c>
      <c r="F12" s="142">
        <f t="shared" ref="F12:F13" si="0">+E12*C12</f>
        <v>173092.5</v>
      </c>
      <c r="G12" s="146"/>
      <c r="I12" s="116">
        <f>4.5+8+2</f>
        <v>14.5</v>
      </c>
      <c r="K12" s="136"/>
      <c r="L12" s="137"/>
      <c r="M12" s="145"/>
      <c r="N12" s="142"/>
    </row>
    <row r="13" spans="1:14" ht="17.399999999999999" customHeight="1">
      <c r="A13" s="140"/>
      <c r="B13" s="148" t="s">
        <v>84</v>
      </c>
      <c r="C13" s="136">
        <f>+(0.6+1.2+0.6+0.3+0.3)*20</f>
        <v>59.999999999999993</v>
      </c>
      <c r="D13" s="137" t="s">
        <v>12</v>
      </c>
      <c r="E13" s="145">
        <v>500</v>
      </c>
      <c r="F13" s="142">
        <f t="shared" si="0"/>
        <v>29999.999999999996</v>
      </c>
      <c r="G13" s="146"/>
      <c r="I13" s="116">
        <f>+I12-3.2</f>
        <v>11.3</v>
      </c>
    </row>
    <row r="14" spans="1:14" ht="17.399999999999999" customHeight="1">
      <c r="A14" s="140"/>
      <c r="B14" s="134" t="s">
        <v>29</v>
      </c>
      <c r="C14" s="149"/>
      <c r="D14" s="150"/>
      <c r="E14" s="151"/>
      <c r="F14" s="152">
        <f>SUM(F11:F13)</f>
        <v>230985.12</v>
      </c>
      <c r="G14" s="146"/>
      <c r="I14" s="116">
        <f>23-I13</f>
        <v>11.7</v>
      </c>
    </row>
    <row r="15" spans="1:14" ht="17.399999999999999" customHeight="1">
      <c r="A15" s="140"/>
      <c r="B15" s="141" t="s">
        <v>85</v>
      </c>
      <c r="C15" s="153"/>
      <c r="D15" s="154"/>
      <c r="E15" s="155"/>
      <c r="F15" s="156"/>
      <c r="G15" s="157"/>
      <c r="J15" s="147"/>
      <c r="N15" s="158"/>
    </row>
    <row r="16" spans="1:14" ht="17.399999999999999" customHeight="1">
      <c r="A16" s="140"/>
      <c r="B16" s="141" t="s">
        <v>86</v>
      </c>
      <c r="C16" s="153"/>
      <c r="D16" s="154"/>
      <c r="E16" s="155"/>
      <c r="F16" s="156"/>
      <c r="G16" s="157"/>
      <c r="J16" s="147"/>
      <c r="N16" s="158"/>
    </row>
    <row r="17" spans="1:12" ht="17.399999999999999" customHeight="1">
      <c r="A17" s="140"/>
      <c r="B17" s="159" t="s">
        <v>112</v>
      </c>
      <c r="C17" s="153"/>
      <c r="D17" s="160">
        <v>78</v>
      </c>
      <c r="E17" s="161" t="s">
        <v>1</v>
      </c>
      <c r="F17" s="157"/>
      <c r="G17" s="162"/>
    </row>
    <row r="18" spans="1:12" ht="17.399999999999999" customHeight="1">
      <c r="A18" s="140"/>
      <c r="B18" s="163" t="s">
        <v>87</v>
      </c>
      <c r="C18" s="164"/>
      <c r="D18" s="165">
        <v>1</v>
      </c>
      <c r="E18" s="166" t="s">
        <v>80</v>
      </c>
      <c r="F18" s="157">
        <f>2.45*C11*199.29</f>
        <v>5795.2615266000012</v>
      </c>
      <c r="G18" s="162"/>
      <c r="J18" s="158"/>
    </row>
    <row r="19" spans="1:12" ht="17.399999999999999" customHeight="1">
      <c r="A19" s="140"/>
      <c r="B19" s="141" t="s">
        <v>88</v>
      </c>
      <c r="C19" s="164"/>
      <c r="D19" s="165"/>
      <c r="E19" s="166"/>
      <c r="F19" s="157"/>
      <c r="G19" s="162"/>
    </row>
    <row r="20" spans="1:12" ht="17.399999999999999" customHeight="1">
      <c r="A20" s="140"/>
      <c r="B20" s="163" t="s">
        <v>89</v>
      </c>
      <c r="C20" s="164"/>
      <c r="D20" s="165">
        <v>25</v>
      </c>
      <c r="E20" s="166" t="s">
        <v>1</v>
      </c>
      <c r="F20" s="157"/>
      <c r="G20" s="162"/>
      <c r="J20" s="116">
        <f>0.6*0.6*23*2.45</f>
        <v>20.286000000000001</v>
      </c>
    </row>
    <row r="21" spans="1:12" s="169" customFormat="1" ht="21">
      <c r="A21" s="167"/>
      <c r="B21" s="102" t="s">
        <v>39</v>
      </c>
      <c r="C21" s="103">
        <v>1</v>
      </c>
      <c r="D21" s="104" t="s">
        <v>20</v>
      </c>
      <c r="E21" s="105">
        <v>6500</v>
      </c>
      <c r="F21" s="106">
        <f>+E21*C21</f>
        <v>6500</v>
      </c>
      <c r="G21" s="107"/>
      <c r="H21" s="168"/>
    </row>
    <row r="22" spans="1:12" s="169" customFormat="1" ht="21">
      <c r="A22" s="167"/>
      <c r="B22" s="102" t="s">
        <v>34</v>
      </c>
      <c r="C22" s="103">
        <v>270</v>
      </c>
      <c r="D22" s="104" t="s">
        <v>41</v>
      </c>
      <c r="E22" s="105">
        <v>30</v>
      </c>
      <c r="F22" s="106">
        <f>+E22*C22*C21</f>
        <v>8100</v>
      </c>
      <c r="G22" s="107" t="s">
        <v>43</v>
      </c>
      <c r="H22" s="168"/>
    </row>
    <row r="23" spans="1:12" s="169" customFormat="1" ht="21">
      <c r="A23" s="167"/>
      <c r="B23" s="102" t="s">
        <v>40</v>
      </c>
      <c r="C23" s="103">
        <f>+C21</f>
        <v>1</v>
      </c>
      <c r="D23" s="104" t="s">
        <v>20</v>
      </c>
      <c r="E23" s="105">
        <v>1350</v>
      </c>
      <c r="F23" s="108">
        <f>+E23*C23</f>
        <v>1350</v>
      </c>
      <c r="G23" s="107" t="s">
        <v>45</v>
      </c>
      <c r="H23" s="168"/>
      <c r="L23" s="169">
        <f>36/1.2</f>
        <v>30</v>
      </c>
    </row>
    <row r="24" spans="1:12" s="169" customFormat="1" ht="21">
      <c r="A24" s="167"/>
      <c r="B24" s="102" t="s">
        <v>38</v>
      </c>
      <c r="C24" s="103">
        <f>+C21</f>
        <v>1</v>
      </c>
      <c r="D24" s="104" t="s">
        <v>20</v>
      </c>
      <c r="E24" s="105">
        <v>8600</v>
      </c>
      <c r="F24" s="108">
        <f>+E24*C24</f>
        <v>8600</v>
      </c>
      <c r="G24" s="107" t="s">
        <v>33</v>
      </c>
      <c r="H24" s="168"/>
      <c r="J24" s="169">
        <f>30*30</f>
        <v>900</v>
      </c>
    </row>
    <row r="25" spans="1:12" s="169" customFormat="1" ht="21">
      <c r="A25" s="167"/>
      <c r="B25" s="109" t="s">
        <v>37</v>
      </c>
      <c r="C25" s="103">
        <v>10</v>
      </c>
      <c r="D25" s="104" t="s">
        <v>90</v>
      </c>
      <c r="E25" s="110"/>
      <c r="F25" s="103"/>
      <c r="G25" s="107"/>
      <c r="H25" s="168"/>
      <c r="J25" s="214">
        <v>24500</v>
      </c>
    </row>
    <row r="26" spans="1:12" s="169" customFormat="1" ht="21">
      <c r="A26" s="167"/>
      <c r="B26" s="170" t="s">
        <v>42</v>
      </c>
      <c r="C26" s="171"/>
      <c r="E26" s="172"/>
      <c r="F26" s="173">
        <f>ROUNDUP(SUM(F21:F24)/C25,0)</f>
        <v>2455</v>
      </c>
      <c r="G26" s="174" t="s">
        <v>91</v>
      </c>
      <c r="H26" s="168"/>
    </row>
    <row r="27" spans="1:12" ht="17.399999999999999" customHeight="1">
      <c r="A27" s="140"/>
      <c r="B27" s="163"/>
      <c r="C27" s="175" t="s">
        <v>32</v>
      </c>
      <c r="D27" s="165">
        <v>1</v>
      </c>
      <c r="E27" s="166" t="s">
        <v>80</v>
      </c>
      <c r="F27" s="156">
        <f>+F26+F18</f>
        <v>8250.2615266000012</v>
      </c>
      <c r="G27" s="162"/>
    </row>
    <row r="28" spans="1:12" ht="17.399999999999999" customHeight="1">
      <c r="A28" s="140"/>
      <c r="B28" s="163"/>
      <c r="C28" s="175" t="s">
        <v>92</v>
      </c>
      <c r="D28" s="165">
        <v>1</v>
      </c>
      <c r="E28" s="166" t="s">
        <v>80</v>
      </c>
      <c r="F28" s="156">
        <f>+F27+F14</f>
        <v>239235.38152659999</v>
      </c>
      <c r="G28" s="157"/>
    </row>
    <row r="29" spans="1:12" ht="17.399999999999999" customHeight="1" thickBot="1">
      <c r="A29" s="140"/>
      <c r="B29" s="176" t="s">
        <v>93</v>
      </c>
      <c r="C29" s="177">
        <v>1</v>
      </c>
      <c r="D29" s="178" t="s">
        <v>80</v>
      </c>
      <c r="E29" s="179"/>
      <c r="F29" s="180">
        <f>+ROUNDUP(F28,-2)</f>
        <v>239300</v>
      </c>
      <c r="G29" s="146"/>
    </row>
    <row r="30" spans="1:12" ht="17.399999999999999" customHeight="1" thickTop="1">
      <c r="A30" s="140"/>
      <c r="B30" s="141" t="s">
        <v>94</v>
      </c>
      <c r="C30" s="136">
        <v>1</v>
      </c>
      <c r="D30" s="137" t="s">
        <v>80</v>
      </c>
      <c r="E30" s="138"/>
      <c r="F30" s="181"/>
      <c r="G30" s="146"/>
    </row>
    <row r="31" spans="1:12" ht="17.399999999999999" customHeight="1">
      <c r="A31" s="140"/>
      <c r="B31" s="182" t="s">
        <v>95</v>
      </c>
      <c r="C31" s="136">
        <v>1</v>
      </c>
      <c r="D31" s="178" t="s">
        <v>20</v>
      </c>
      <c r="E31" s="183">
        <f>+F48</f>
        <v>76040</v>
      </c>
      <c r="F31" s="142">
        <f>+E31*C31</f>
        <v>76040</v>
      </c>
      <c r="G31" s="146"/>
      <c r="J31" s="158"/>
    </row>
    <row r="32" spans="1:12" ht="17.399999999999999" customHeight="1">
      <c r="A32" s="140"/>
      <c r="B32" s="182" t="s">
        <v>96</v>
      </c>
      <c r="C32" s="142">
        <v>3</v>
      </c>
      <c r="D32" s="178" t="s">
        <v>80</v>
      </c>
      <c r="E32" s="184"/>
      <c r="F32" s="142"/>
      <c r="G32" s="146"/>
    </row>
    <row r="33" spans="1:7" ht="17.399999999999999" customHeight="1">
      <c r="A33" s="140"/>
      <c r="B33" s="185" t="s">
        <v>97</v>
      </c>
      <c r="C33" s="136">
        <v>1</v>
      </c>
      <c r="D33" s="137" t="s">
        <v>80</v>
      </c>
      <c r="E33" s="184"/>
      <c r="F33" s="142">
        <f>+F31/C32</f>
        <v>25346.666666666668</v>
      </c>
      <c r="G33" s="146"/>
    </row>
    <row r="34" spans="1:7" ht="17.399999999999999" customHeight="1">
      <c r="A34" s="140"/>
      <c r="B34" s="185" t="s">
        <v>98</v>
      </c>
      <c r="C34" s="136">
        <v>1</v>
      </c>
      <c r="D34" s="137" t="s">
        <v>80</v>
      </c>
      <c r="E34" s="186" t="s">
        <v>0</v>
      </c>
      <c r="F34" s="152">
        <f>+F33</f>
        <v>25346.666666666668</v>
      </c>
      <c r="G34" s="146"/>
    </row>
    <row r="35" spans="1:7" ht="17.399999999999999" customHeight="1" thickBot="1">
      <c r="A35" s="140"/>
      <c r="B35" s="176" t="s">
        <v>93</v>
      </c>
      <c r="C35" s="177">
        <v>1</v>
      </c>
      <c r="D35" s="178" t="s">
        <v>80</v>
      </c>
      <c r="E35" s="179"/>
      <c r="F35" s="180">
        <f>+ROUNDUP(F34,-2)</f>
        <v>25400</v>
      </c>
      <c r="G35" s="146"/>
    </row>
    <row r="36" spans="1:7" ht="17.399999999999999" customHeight="1" thickTop="1">
      <c r="A36" s="187"/>
      <c r="B36" s="188"/>
      <c r="C36" s="136"/>
      <c r="D36" s="137"/>
      <c r="E36" s="189"/>
      <c r="F36" s="190"/>
      <c r="G36" s="191"/>
    </row>
    <row r="37" spans="1:7" ht="16.5" customHeight="1">
      <c r="A37" s="140"/>
      <c r="B37" s="176"/>
      <c r="C37" s="177"/>
      <c r="D37" s="178"/>
      <c r="E37" s="192"/>
      <c r="F37" s="193"/>
      <c r="G37" s="146"/>
    </row>
    <row r="38" spans="1:7" ht="16.5" customHeight="1">
      <c r="A38" s="134">
        <v>2</v>
      </c>
      <c r="B38" s="194" t="s">
        <v>99</v>
      </c>
      <c r="C38" s="195"/>
      <c r="D38" s="178"/>
      <c r="E38" s="196"/>
      <c r="F38" s="197"/>
      <c r="G38" s="198"/>
    </row>
    <row r="39" spans="1:7" ht="16.5" customHeight="1">
      <c r="A39" s="140"/>
      <c r="B39" s="199" t="s">
        <v>100</v>
      </c>
      <c r="C39" s="136">
        <v>1</v>
      </c>
      <c r="D39" s="178" t="s">
        <v>20</v>
      </c>
      <c r="E39" s="200">
        <v>33500</v>
      </c>
      <c r="F39" s="201">
        <v>33500</v>
      </c>
      <c r="G39" s="198"/>
    </row>
    <row r="40" spans="1:7" ht="16.5" customHeight="1">
      <c r="A40" s="140"/>
      <c r="B40" s="199" t="s">
        <v>101</v>
      </c>
      <c r="C40" s="136">
        <v>1</v>
      </c>
      <c r="D40" s="178" t="s">
        <v>20</v>
      </c>
      <c r="E40" s="202">
        <v>25000</v>
      </c>
      <c r="F40" s="201">
        <v>25000</v>
      </c>
      <c r="G40" s="198"/>
    </row>
    <row r="41" spans="1:7" ht="16.5" customHeight="1">
      <c r="A41" s="140"/>
      <c r="B41" s="144" t="s">
        <v>102</v>
      </c>
      <c r="C41" s="136">
        <v>1</v>
      </c>
      <c r="D41" s="178" t="s">
        <v>20</v>
      </c>
      <c r="E41" s="202">
        <v>6500</v>
      </c>
      <c r="F41" s="201">
        <v>6500</v>
      </c>
      <c r="G41" s="198"/>
    </row>
    <row r="42" spans="1:7" ht="16.5" customHeight="1">
      <c r="A42" s="140"/>
      <c r="B42" s="199" t="s">
        <v>103</v>
      </c>
      <c r="C42" s="136">
        <v>240</v>
      </c>
      <c r="D42" s="178" t="s">
        <v>104</v>
      </c>
      <c r="E42" s="203">
        <v>28.5</v>
      </c>
      <c r="F42" s="201">
        <v>6840</v>
      </c>
      <c r="G42" s="204"/>
    </row>
    <row r="43" spans="1:7" ht="16.5" customHeight="1">
      <c r="A43" s="140"/>
      <c r="B43" s="199" t="s">
        <v>105</v>
      </c>
      <c r="C43" s="136">
        <v>0</v>
      </c>
      <c r="D43" s="178" t="s">
        <v>104</v>
      </c>
      <c r="E43" s="203">
        <v>0</v>
      </c>
      <c r="F43" s="201">
        <v>0</v>
      </c>
      <c r="G43" s="204"/>
    </row>
    <row r="44" spans="1:7" ht="16.5" customHeight="1">
      <c r="A44" s="140"/>
      <c r="B44" s="199" t="s">
        <v>106</v>
      </c>
      <c r="C44" s="136">
        <v>400</v>
      </c>
      <c r="D44" s="178" t="s">
        <v>107</v>
      </c>
      <c r="E44" s="205">
        <v>2</v>
      </c>
      <c r="F44" s="201">
        <v>800</v>
      </c>
      <c r="G44" s="198"/>
    </row>
    <row r="45" spans="1:7" ht="16.5" customHeight="1">
      <c r="A45" s="140"/>
      <c r="B45" s="206" t="s">
        <v>108</v>
      </c>
      <c r="C45" s="136">
        <v>400</v>
      </c>
      <c r="D45" s="178" t="s">
        <v>107</v>
      </c>
      <c r="E45" s="205">
        <v>1</v>
      </c>
      <c r="F45" s="201">
        <v>400</v>
      </c>
      <c r="G45" s="198"/>
    </row>
    <row r="46" spans="1:7" ht="16.5" customHeight="1">
      <c r="A46" s="140"/>
      <c r="B46" s="206" t="s">
        <v>109</v>
      </c>
      <c r="C46" s="136">
        <v>0</v>
      </c>
      <c r="D46" s="178" t="s">
        <v>107</v>
      </c>
      <c r="E46" s="205">
        <v>0</v>
      </c>
      <c r="F46" s="201">
        <v>0</v>
      </c>
      <c r="G46" s="198"/>
    </row>
    <row r="47" spans="1:7" ht="16.5" customHeight="1">
      <c r="A47" s="140"/>
      <c r="B47" s="199" t="s">
        <v>110</v>
      </c>
      <c r="C47" s="136">
        <v>300</v>
      </c>
      <c r="D47" s="178" t="s">
        <v>107</v>
      </c>
      <c r="E47" s="205">
        <v>10</v>
      </c>
      <c r="F47" s="201">
        <v>3000</v>
      </c>
      <c r="G47" s="198"/>
    </row>
    <row r="48" spans="1:7" ht="16.5" customHeight="1">
      <c r="A48" s="140"/>
      <c r="B48" s="207" t="s">
        <v>111</v>
      </c>
      <c r="C48" s="177">
        <v>1</v>
      </c>
      <c r="D48" s="161" t="s">
        <v>20</v>
      </c>
      <c r="E48" s="205"/>
      <c r="F48" s="208">
        <f>SUM(F39:F47)</f>
        <v>76040</v>
      </c>
      <c r="G48" s="209"/>
    </row>
    <row r="49" spans="1:7" ht="16.5" customHeight="1">
      <c r="A49" s="140"/>
      <c r="B49" s="207"/>
      <c r="C49" s="177"/>
      <c r="D49" s="161"/>
      <c r="E49" s="205"/>
      <c r="F49" s="210"/>
      <c r="G49" s="198"/>
    </row>
  </sheetData>
  <mergeCells count="6">
    <mergeCell ref="G6:G7"/>
    <mergeCell ref="A6:A7"/>
    <mergeCell ref="B6:B7"/>
    <mergeCell ref="C6:C7"/>
    <mergeCell ref="D6:D7"/>
    <mergeCell ref="E6:E7"/>
  </mergeCells>
  <pageMargins left="0.78740157480314965" right="0.19685039370078741" top="0.78740157480314965" bottom="0.34" header="0.39370078740157483" footer="0.18"/>
  <pageSetup paperSize="9" scale="95" firstPageNumber="12" orientation="portrait" useFirstPageNumber="1" r:id="rId1"/>
  <headerFooter alignWithMargins="0">
    <oddHeader>&amp;R&amp;"Browallia New,ตัวหนา"&amp;13แบบปร.1 แผ่นที่  &amp;P/150</oddHeader>
    <oddFooter>&amp;R&amp;"Browallia New,ธรรมดา"&amp;Z&amp;F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7030A0"/>
  </sheetPr>
  <dimension ref="A1:J87"/>
  <sheetViews>
    <sheetView workbookViewId="0"/>
  </sheetViews>
  <sheetFormatPr defaultRowHeight="18.75" customHeight="1"/>
  <cols>
    <col min="1" max="1" width="6.5546875" style="116" customWidth="1"/>
    <col min="2" max="2" width="39.109375" style="116" customWidth="1"/>
    <col min="3" max="3" width="9.6640625" style="116" customWidth="1"/>
    <col min="4" max="4" width="7.6640625" style="211" customWidth="1"/>
    <col min="5" max="5" width="8.6640625" style="212" customWidth="1"/>
    <col min="6" max="6" width="10.44140625" style="212" customWidth="1"/>
    <col min="7" max="7" width="11.88671875" style="213" customWidth="1"/>
    <col min="8" max="256" width="9.109375" style="116"/>
    <col min="257" max="257" width="6.5546875" style="116" customWidth="1"/>
    <col min="258" max="258" width="39.109375" style="116" customWidth="1"/>
    <col min="259" max="259" width="7.5546875" style="116" customWidth="1"/>
    <col min="260" max="260" width="7.6640625" style="116" customWidth="1"/>
    <col min="261" max="261" width="8.6640625" style="116" customWidth="1"/>
    <col min="262" max="262" width="10.44140625" style="116" customWidth="1"/>
    <col min="263" max="263" width="11.88671875" style="116" customWidth="1"/>
    <col min="264" max="512" width="9.109375" style="116"/>
    <col min="513" max="513" width="6.5546875" style="116" customWidth="1"/>
    <col min="514" max="514" width="39.109375" style="116" customWidth="1"/>
    <col min="515" max="515" width="7.5546875" style="116" customWidth="1"/>
    <col min="516" max="516" width="7.6640625" style="116" customWidth="1"/>
    <col min="517" max="517" width="8.6640625" style="116" customWidth="1"/>
    <col min="518" max="518" width="10.44140625" style="116" customWidth="1"/>
    <col min="519" max="519" width="11.88671875" style="116" customWidth="1"/>
    <col min="520" max="768" width="9.109375" style="116"/>
    <col min="769" max="769" width="6.5546875" style="116" customWidth="1"/>
    <col min="770" max="770" width="39.109375" style="116" customWidth="1"/>
    <col min="771" max="771" width="7.5546875" style="116" customWidth="1"/>
    <col min="772" max="772" width="7.6640625" style="116" customWidth="1"/>
    <col min="773" max="773" width="8.6640625" style="116" customWidth="1"/>
    <col min="774" max="774" width="10.44140625" style="116" customWidth="1"/>
    <col min="775" max="775" width="11.88671875" style="116" customWidth="1"/>
    <col min="776" max="1024" width="9.109375" style="116"/>
    <col min="1025" max="1025" width="6.5546875" style="116" customWidth="1"/>
    <col min="1026" max="1026" width="39.109375" style="116" customWidth="1"/>
    <col min="1027" max="1027" width="7.5546875" style="116" customWidth="1"/>
    <col min="1028" max="1028" width="7.6640625" style="116" customWidth="1"/>
    <col min="1029" max="1029" width="8.6640625" style="116" customWidth="1"/>
    <col min="1030" max="1030" width="10.44140625" style="116" customWidth="1"/>
    <col min="1031" max="1031" width="11.88671875" style="116" customWidth="1"/>
    <col min="1032" max="1280" width="9.109375" style="116"/>
    <col min="1281" max="1281" width="6.5546875" style="116" customWidth="1"/>
    <col min="1282" max="1282" width="39.109375" style="116" customWidth="1"/>
    <col min="1283" max="1283" width="7.5546875" style="116" customWidth="1"/>
    <col min="1284" max="1284" width="7.6640625" style="116" customWidth="1"/>
    <col min="1285" max="1285" width="8.6640625" style="116" customWidth="1"/>
    <col min="1286" max="1286" width="10.44140625" style="116" customWidth="1"/>
    <col min="1287" max="1287" width="11.88671875" style="116" customWidth="1"/>
    <col min="1288" max="1536" width="9.109375" style="116"/>
    <col min="1537" max="1537" width="6.5546875" style="116" customWidth="1"/>
    <col min="1538" max="1538" width="39.109375" style="116" customWidth="1"/>
    <col min="1539" max="1539" width="7.5546875" style="116" customWidth="1"/>
    <col min="1540" max="1540" width="7.6640625" style="116" customWidth="1"/>
    <col min="1541" max="1541" width="8.6640625" style="116" customWidth="1"/>
    <col min="1542" max="1542" width="10.44140625" style="116" customWidth="1"/>
    <col min="1543" max="1543" width="11.88671875" style="116" customWidth="1"/>
    <col min="1544" max="1792" width="9.109375" style="116"/>
    <col min="1793" max="1793" width="6.5546875" style="116" customWidth="1"/>
    <col min="1794" max="1794" width="39.109375" style="116" customWidth="1"/>
    <col min="1795" max="1795" width="7.5546875" style="116" customWidth="1"/>
    <col min="1796" max="1796" width="7.6640625" style="116" customWidth="1"/>
    <col min="1797" max="1797" width="8.6640625" style="116" customWidth="1"/>
    <col min="1798" max="1798" width="10.44140625" style="116" customWidth="1"/>
    <col min="1799" max="1799" width="11.88671875" style="116" customWidth="1"/>
    <col min="1800" max="2048" width="9.109375" style="116"/>
    <col min="2049" max="2049" width="6.5546875" style="116" customWidth="1"/>
    <col min="2050" max="2050" width="39.109375" style="116" customWidth="1"/>
    <col min="2051" max="2051" width="7.5546875" style="116" customWidth="1"/>
    <col min="2052" max="2052" width="7.6640625" style="116" customWidth="1"/>
    <col min="2053" max="2053" width="8.6640625" style="116" customWidth="1"/>
    <col min="2054" max="2054" width="10.44140625" style="116" customWidth="1"/>
    <col min="2055" max="2055" width="11.88671875" style="116" customWidth="1"/>
    <col min="2056" max="2304" width="9.109375" style="116"/>
    <col min="2305" max="2305" width="6.5546875" style="116" customWidth="1"/>
    <col min="2306" max="2306" width="39.109375" style="116" customWidth="1"/>
    <col min="2307" max="2307" width="7.5546875" style="116" customWidth="1"/>
    <col min="2308" max="2308" width="7.6640625" style="116" customWidth="1"/>
    <col min="2309" max="2309" width="8.6640625" style="116" customWidth="1"/>
    <col min="2310" max="2310" width="10.44140625" style="116" customWidth="1"/>
    <col min="2311" max="2311" width="11.88671875" style="116" customWidth="1"/>
    <col min="2312" max="2560" width="9.109375" style="116"/>
    <col min="2561" max="2561" width="6.5546875" style="116" customWidth="1"/>
    <col min="2562" max="2562" width="39.109375" style="116" customWidth="1"/>
    <col min="2563" max="2563" width="7.5546875" style="116" customWidth="1"/>
    <col min="2564" max="2564" width="7.6640625" style="116" customWidth="1"/>
    <col min="2565" max="2565" width="8.6640625" style="116" customWidth="1"/>
    <col min="2566" max="2566" width="10.44140625" style="116" customWidth="1"/>
    <col min="2567" max="2567" width="11.88671875" style="116" customWidth="1"/>
    <col min="2568" max="2816" width="9.109375" style="116"/>
    <col min="2817" max="2817" width="6.5546875" style="116" customWidth="1"/>
    <col min="2818" max="2818" width="39.109375" style="116" customWidth="1"/>
    <col min="2819" max="2819" width="7.5546875" style="116" customWidth="1"/>
    <col min="2820" max="2820" width="7.6640625" style="116" customWidth="1"/>
    <col min="2821" max="2821" width="8.6640625" style="116" customWidth="1"/>
    <col min="2822" max="2822" width="10.44140625" style="116" customWidth="1"/>
    <col min="2823" max="2823" width="11.88671875" style="116" customWidth="1"/>
    <col min="2824" max="3072" width="9.109375" style="116"/>
    <col min="3073" max="3073" width="6.5546875" style="116" customWidth="1"/>
    <col min="3074" max="3074" width="39.109375" style="116" customWidth="1"/>
    <col min="3075" max="3075" width="7.5546875" style="116" customWidth="1"/>
    <col min="3076" max="3076" width="7.6640625" style="116" customWidth="1"/>
    <col min="3077" max="3077" width="8.6640625" style="116" customWidth="1"/>
    <col min="3078" max="3078" width="10.44140625" style="116" customWidth="1"/>
    <col min="3079" max="3079" width="11.88671875" style="116" customWidth="1"/>
    <col min="3080" max="3328" width="9.109375" style="116"/>
    <col min="3329" max="3329" width="6.5546875" style="116" customWidth="1"/>
    <col min="3330" max="3330" width="39.109375" style="116" customWidth="1"/>
    <col min="3331" max="3331" width="7.5546875" style="116" customWidth="1"/>
    <col min="3332" max="3332" width="7.6640625" style="116" customWidth="1"/>
    <col min="3333" max="3333" width="8.6640625" style="116" customWidth="1"/>
    <col min="3334" max="3334" width="10.44140625" style="116" customWidth="1"/>
    <col min="3335" max="3335" width="11.88671875" style="116" customWidth="1"/>
    <col min="3336" max="3584" width="9.109375" style="116"/>
    <col min="3585" max="3585" width="6.5546875" style="116" customWidth="1"/>
    <col min="3586" max="3586" width="39.109375" style="116" customWidth="1"/>
    <col min="3587" max="3587" width="7.5546875" style="116" customWidth="1"/>
    <col min="3588" max="3588" width="7.6640625" style="116" customWidth="1"/>
    <col min="3589" max="3589" width="8.6640625" style="116" customWidth="1"/>
    <col min="3590" max="3590" width="10.44140625" style="116" customWidth="1"/>
    <col min="3591" max="3591" width="11.88671875" style="116" customWidth="1"/>
    <col min="3592" max="3840" width="9.109375" style="116"/>
    <col min="3841" max="3841" width="6.5546875" style="116" customWidth="1"/>
    <col min="3842" max="3842" width="39.109375" style="116" customWidth="1"/>
    <col min="3843" max="3843" width="7.5546875" style="116" customWidth="1"/>
    <col min="3844" max="3844" width="7.6640625" style="116" customWidth="1"/>
    <col min="3845" max="3845" width="8.6640625" style="116" customWidth="1"/>
    <col min="3846" max="3846" width="10.44140625" style="116" customWidth="1"/>
    <col min="3847" max="3847" width="11.88671875" style="116" customWidth="1"/>
    <col min="3848" max="4096" width="9.109375" style="116"/>
    <col min="4097" max="4097" width="6.5546875" style="116" customWidth="1"/>
    <col min="4098" max="4098" width="39.109375" style="116" customWidth="1"/>
    <col min="4099" max="4099" width="7.5546875" style="116" customWidth="1"/>
    <col min="4100" max="4100" width="7.6640625" style="116" customWidth="1"/>
    <col min="4101" max="4101" width="8.6640625" style="116" customWidth="1"/>
    <col min="4102" max="4102" width="10.44140625" style="116" customWidth="1"/>
    <col min="4103" max="4103" width="11.88671875" style="116" customWidth="1"/>
    <col min="4104" max="4352" width="9.109375" style="116"/>
    <col min="4353" max="4353" width="6.5546875" style="116" customWidth="1"/>
    <col min="4354" max="4354" width="39.109375" style="116" customWidth="1"/>
    <col min="4355" max="4355" width="7.5546875" style="116" customWidth="1"/>
    <col min="4356" max="4356" width="7.6640625" style="116" customWidth="1"/>
    <col min="4357" max="4357" width="8.6640625" style="116" customWidth="1"/>
    <col min="4358" max="4358" width="10.44140625" style="116" customWidth="1"/>
    <col min="4359" max="4359" width="11.88671875" style="116" customWidth="1"/>
    <col min="4360" max="4608" width="9.109375" style="116"/>
    <col min="4609" max="4609" width="6.5546875" style="116" customWidth="1"/>
    <col min="4610" max="4610" width="39.109375" style="116" customWidth="1"/>
    <col min="4611" max="4611" width="7.5546875" style="116" customWidth="1"/>
    <col min="4612" max="4612" width="7.6640625" style="116" customWidth="1"/>
    <col min="4613" max="4613" width="8.6640625" style="116" customWidth="1"/>
    <col min="4614" max="4614" width="10.44140625" style="116" customWidth="1"/>
    <col min="4615" max="4615" width="11.88671875" style="116" customWidth="1"/>
    <col min="4616" max="4864" width="9.109375" style="116"/>
    <col min="4865" max="4865" width="6.5546875" style="116" customWidth="1"/>
    <col min="4866" max="4866" width="39.109375" style="116" customWidth="1"/>
    <col min="4867" max="4867" width="7.5546875" style="116" customWidth="1"/>
    <col min="4868" max="4868" width="7.6640625" style="116" customWidth="1"/>
    <col min="4869" max="4869" width="8.6640625" style="116" customWidth="1"/>
    <col min="4870" max="4870" width="10.44140625" style="116" customWidth="1"/>
    <col min="4871" max="4871" width="11.88671875" style="116" customWidth="1"/>
    <col min="4872" max="5120" width="9.109375" style="116"/>
    <col min="5121" max="5121" width="6.5546875" style="116" customWidth="1"/>
    <col min="5122" max="5122" width="39.109375" style="116" customWidth="1"/>
    <col min="5123" max="5123" width="7.5546875" style="116" customWidth="1"/>
    <col min="5124" max="5124" width="7.6640625" style="116" customWidth="1"/>
    <col min="5125" max="5125" width="8.6640625" style="116" customWidth="1"/>
    <col min="5126" max="5126" width="10.44140625" style="116" customWidth="1"/>
    <col min="5127" max="5127" width="11.88671875" style="116" customWidth="1"/>
    <col min="5128" max="5376" width="9.109375" style="116"/>
    <col min="5377" max="5377" width="6.5546875" style="116" customWidth="1"/>
    <col min="5378" max="5378" width="39.109375" style="116" customWidth="1"/>
    <col min="5379" max="5379" width="7.5546875" style="116" customWidth="1"/>
    <col min="5380" max="5380" width="7.6640625" style="116" customWidth="1"/>
    <col min="5381" max="5381" width="8.6640625" style="116" customWidth="1"/>
    <col min="5382" max="5382" width="10.44140625" style="116" customWidth="1"/>
    <col min="5383" max="5383" width="11.88671875" style="116" customWidth="1"/>
    <col min="5384" max="5632" width="9.109375" style="116"/>
    <col min="5633" max="5633" width="6.5546875" style="116" customWidth="1"/>
    <col min="5634" max="5634" width="39.109375" style="116" customWidth="1"/>
    <col min="5635" max="5635" width="7.5546875" style="116" customWidth="1"/>
    <col min="5636" max="5636" width="7.6640625" style="116" customWidth="1"/>
    <col min="5637" max="5637" width="8.6640625" style="116" customWidth="1"/>
    <col min="5638" max="5638" width="10.44140625" style="116" customWidth="1"/>
    <col min="5639" max="5639" width="11.88671875" style="116" customWidth="1"/>
    <col min="5640" max="5888" width="9.109375" style="116"/>
    <col min="5889" max="5889" width="6.5546875" style="116" customWidth="1"/>
    <col min="5890" max="5890" width="39.109375" style="116" customWidth="1"/>
    <col min="5891" max="5891" width="7.5546875" style="116" customWidth="1"/>
    <col min="5892" max="5892" width="7.6640625" style="116" customWidth="1"/>
    <col min="5893" max="5893" width="8.6640625" style="116" customWidth="1"/>
    <col min="5894" max="5894" width="10.44140625" style="116" customWidth="1"/>
    <col min="5895" max="5895" width="11.88671875" style="116" customWidth="1"/>
    <col min="5896" max="6144" width="9.109375" style="116"/>
    <col min="6145" max="6145" width="6.5546875" style="116" customWidth="1"/>
    <col min="6146" max="6146" width="39.109375" style="116" customWidth="1"/>
    <col min="6147" max="6147" width="7.5546875" style="116" customWidth="1"/>
    <col min="6148" max="6148" width="7.6640625" style="116" customWidth="1"/>
    <col min="6149" max="6149" width="8.6640625" style="116" customWidth="1"/>
    <col min="6150" max="6150" width="10.44140625" style="116" customWidth="1"/>
    <col min="6151" max="6151" width="11.88671875" style="116" customWidth="1"/>
    <col min="6152" max="6400" width="9.109375" style="116"/>
    <col min="6401" max="6401" width="6.5546875" style="116" customWidth="1"/>
    <col min="6402" max="6402" width="39.109375" style="116" customWidth="1"/>
    <col min="6403" max="6403" width="7.5546875" style="116" customWidth="1"/>
    <col min="6404" max="6404" width="7.6640625" style="116" customWidth="1"/>
    <col min="6405" max="6405" width="8.6640625" style="116" customWidth="1"/>
    <col min="6406" max="6406" width="10.44140625" style="116" customWidth="1"/>
    <col min="6407" max="6407" width="11.88671875" style="116" customWidth="1"/>
    <col min="6408" max="6656" width="9.109375" style="116"/>
    <col min="6657" max="6657" width="6.5546875" style="116" customWidth="1"/>
    <col min="6658" max="6658" width="39.109375" style="116" customWidth="1"/>
    <col min="6659" max="6659" width="7.5546875" style="116" customWidth="1"/>
    <col min="6660" max="6660" width="7.6640625" style="116" customWidth="1"/>
    <col min="6661" max="6661" width="8.6640625" style="116" customWidth="1"/>
    <col min="6662" max="6662" width="10.44140625" style="116" customWidth="1"/>
    <col min="6663" max="6663" width="11.88671875" style="116" customWidth="1"/>
    <col min="6664" max="6912" width="9.109375" style="116"/>
    <col min="6913" max="6913" width="6.5546875" style="116" customWidth="1"/>
    <col min="6914" max="6914" width="39.109375" style="116" customWidth="1"/>
    <col min="6915" max="6915" width="7.5546875" style="116" customWidth="1"/>
    <col min="6916" max="6916" width="7.6640625" style="116" customWidth="1"/>
    <col min="6917" max="6917" width="8.6640625" style="116" customWidth="1"/>
    <col min="6918" max="6918" width="10.44140625" style="116" customWidth="1"/>
    <col min="6919" max="6919" width="11.88671875" style="116" customWidth="1"/>
    <col min="6920" max="7168" width="9.109375" style="116"/>
    <col min="7169" max="7169" width="6.5546875" style="116" customWidth="1"/>
    <col min="7170" max="7170" width="39.109375" style="116" customWidth="1"/>
    <col min="7171" max="7171" width="7.5546875" style="116" customWidth="1"/>
    <col min="7172" max="7172" width="7.6640625" style="116" customWidth="1"/>
    <col min="7173" max="7173" width="8.6640625" style="116" customWidth="1"/>
    <col min="7174" max="7174" width="10.44140625" style="116" customWidth="1"/>
    <col min="7175" max="7175" width="11.88671875" style="116" customWidth="1"/>
    <col min="7176" max="7424" width="9.109375" style="116"/>
    <col min="7425" max="7425" width="6.5546875" style="116" customWidth="1"/>
    <col min="7426" max="7426" width="39.109375" style="116" customWidth="1"/>
    <col min="7427" max="7427" width="7.5546875" style="116" customWidth="1"/>
    <col min="7428" max="7428" width="7.6640625" style="116" customWidth="1"/>
    <col min="7429" max="7429" width="8.6640625" style="116" customWidth="1"/>
    <col min="7430" max="7430" width="10.44140625" style="116" customWidth="1"/>
    <col min="7431" max="7431" width="11.88671875" style="116" customWidth="1"/>
    <col min="7432" max="7680" width="9.109375" style="116"/>
    <col min="7681" max="7681" width="6.5546875" style="116" customWidth="1"/>
    <col min="7682" max="7682" width="39.109375" style="116" customWidth="1"/>
    <col min="7683" max="7683" width="7.5546875" style="116" customWidth="1"/>
    <col min="7684" max="7684" width="7.6640625" style="116" customWidth="1"/>
    <col min="7685" max="7685" width="8.6640625" style="116" customWidth="1"/>
    <col min="7686" max="7686" width="10.44140625" style="116" customWidth="1"/>
    <col min="7687" max="7687" width="11.88671875" style="116" customWidth="1"/>
    <col min="7688" max="7936" width="9.109375" style="116"/>
    <col min="7937" max="7937" width="6.5546875" style="116" customWidth="1"/>
    <col min="7938" max="7938" width="39.109375" style="116" customWidth="1"/>
    <col min="7939" max="7939" width="7.5546875" style="116" customWidth="1"/>
    <col min="7940" max="7940" width="7.6640625" style="116" customWidth="1"/>
    <col min="7941" max="7941" width="8.6640625" style="116" customWidth="1"/>
    <col min="7942" max="7942" width="10.44140625" style="116" customWidth="1"/>
    <col min="7943" max="7943" width="11.88671875" style="116" customWidth="1"/>
    <col min="7944" max="8192" width="9.109375" style="116"/>
    <col min="8193" max="8193" width="6.5546875" style="116" customWidth="1"/>
    <col min="8194" max="8194" width="39.109375" style="116" customWidth="1"/>
    <col min="8195" max="8195" width="7.5546875" style="116" customWidth="1"/>
    <col min="8196" max="8196" width="7.6640625" style="116" customWidth="1"/>
    <col min="8197" max="8197" width="8.6640625" style="116" customWidth="1"/>
    <col min="8198" max="8198" width="10.44140625" style="116" customWidth="1"/>
    <col min="8199" max="8199" width="11.88671875" style="116" customWidth="1"/>
    <col min="8200" max="8448" width="9.109375" style="116"/>
    <col min="8449" max="8449" width="6.5546875" style="116" customWidth="1"/>
    <col min="8450" max="8450" width="39.109375" style="116" customWidth="1"/>
    <col min="8451" max="8451" width="7.5546875" style="116" customWidth="1"/>
    <col min="8452" max="8452" width="7.6640625" style="116" customWidth="1"/>
    <col min="8453" max="8453" width="8.6640625" style="116" customWidth="1"/>
    <col min="8454" max="8454" width="10.44140625" style="116" customWidth="1"/>
    <col min="8455" max="8455" width="11.88671875" style="116" customWidth="1"/>
    <col min="8456" max="8704" width="9.109375" style="116"/>
    <col min="8705" max="8705" width="6.5546875" style="116" customWidth="1"/>
    <col min="8706" max="8706" width="39.109375" style="116" customWidth="1"/>
    <col min="8707" max="8707" width="7.5546875" style="116" customWidth="1"/>
    <col min="8708" max="8708" width="7.6640625" style="116" customWidth="1"/>
    <col min="8709" max="8709" width="8.6640625" style="116" customWidth="1"/>
    <col min="8710" max="8710" width="10.44140625" style="116" customWidth="1"/>
    <col min="8711" max="8711" width="11.88671875" style="116" customWidth="1"/>
    <col min="8712" max="8960" width="9.109375" style="116"/>
    <col min="8961" max="8961" width="6.5546875" style="116" customWidth="1"/>
    <col min="8962" max="8962" width="39.109375" style="116" customWidth="1"/>
    <col min="8963" max="8963" width="7.5546875" style="116" customWidth="1"/>
    <col min="8964" max="8964" width="7.6640625" style="116" customWidth="1"/>
    <col min="8965" max="8965" width="8.6640625" style="116" customWidth="1"/>
    <col min="8966" max="8966" width="10.44140625" style="116" customWidth="1"/>
    <col min="8967" max="8967" width="11.88671875" style="116" customWidth="1"/>
    <col min="8968" max="9216" width="9.109375" style="116"/>
    <col min="9217" max="9217" width="6.5546875" style="116" customWidth="1"/>
    <col min="9218" max="9218" width="39.109375" style="116" customWidth="1"/>
    <col min="9219" max="9219" width="7.5546875" style="116" customWidth="1"/>
    <col min="9220" max="9220" width="7.6640625" style="116" customWidth="1"/>
    <col min="9221" max="9221" width="8.6640625" style="116" customWidth="1"/>
    <col min="9222" max="9222" width="10.44140625" style="116" customWidth="1"/>
    <col min="9223" max="9223" width="11.88671875" style="116" customWidth="1"/>
    <col min="9224" max="9472" width="9.109375" style="116"/>
    <col min="9473" max="9473" width="6.5546875" style="116" customWidth="1"/>
    <col min="9474" max="9474" width="39.109375" style="116" customWidth="1"/>
    <col min="9475" max="9475" width="7.5546875" style="116" customWidth="1"/>
    <col min="9476" max="9476" width="7.6640625" style="116" customWidth="1"/>
    <col min="9477" max="9477" width="8.6640625" style="116" customWidth="1"/>
    <col min="9478" max="9478" width="10.44140625" style="116" customWidth="1"/>
    <col min="9479" max="9479" width="11.88671875" style="116" customWidth="1"/>
    <col min="9480" max="9728" width="9.109375" style="116"/>
    <col min="9729" max="9729" width="6.5546875" style="116" customWidth="1"/>
    <col min="9730" max="9730" width="39.109375" style="116" customWidth="1"/>
    <col min="9731" max="9731" width="7.5546875" style="116" customWidth="1"/>
    <col min="9732" max="9732" width="7.6640625" style="116" customWidth="1"/>
    <col min="9733" max="9733" width="8.6640625" style="116" customWidth="1"/>
    <col min="9734" max="9734" width="10.44140625" style="116" customWidth="1"/>
    <col min="9735" max="9735" width="11.88671875" style="116" customWidth="1"/>
    <col min="9736" max="9984" width="9.109375" style="116"/>
    <col min="9985" max="9985" width="6.5546875" style="116" customWidth="1"/>
    <col min="9986" max="9986" width="39.109375" style="116" customWidth="1"/>
    <col min="9987" max="9987" width="7.5546875" style="116" customWidth="1"/>
    <col min="9988" max="9988" width="7.6640625" style="116" customWidth="1"/>
    <col min="9989" max="9989" width="8.6640625" style="116" customWidth="1"/>
    <col min="9990" max="9990" width="10.44140625" style="116" customWidth="1"/>
    <col min="9991" max="9991" width="11.88671875" style="116" customWidth="1"/>
    <col min="9992" max="10240" width="9.109375" style="116"/>
    <col min="10241" max="10241" width="6.5546875" style="116" customWidth="1"/>
    <col min="10242" max="10242" width="39.109375" style="116" customWidth="1"/>
    <col min="10243" max="10243" width="7.5546875" style="116" customWidth="1"/>
    <col min="10244" max="10244" width="7.6640625" style="116" customWidth="1"/>
    <col min="10245" max="10245" width="8.6640625" style="116" customWidth="1"/>
    <col min="10246" max="10246" width="10.44140625" style="116" customWidth="1"/>
    <col min="10247" max="10247" width="11.88671875" style="116" customWidth="1"/>
    <col min="10248" max="10496" width="9.109375" style="116"/>
    <col min="10497" max="10497" width="6.5546875" style="116" customWidth="1"/>
    <col min="10498" max="10498" width="39.109375" style="116" customWidth="1"/>
    <col min="10499" max="10499" width="7.5546875" style="116" customWidth="1"/>
    <col min="10500" max="10500" width="7.6640625" style="116" customWidth="1"/>
    <col min="10501" max="10501" width="8.6640625" style="116" customWidth="1"/>
    <col min="10502" max="10502" width="10.44140625" style="116" customWidth="1"/>
    <col min="10503" max="10503" width="11.88671875" style="116" customWidth="1"/>
    <col min="10504" max="10752" width="9.109375" style="116"/>
    <col min="10753" max="10753" width="6.5546875" style="116" customWidth="1"/>
    <col min="10754" max="10754" width="39.109375" style="116" customWidth="1"/>
    <col min="10755" max="10755" width="7.5546875" style="116" customWidth="1"/>
    <col min="10756" max="10756" width="7.6640625" style="116" customWidth="1"/>
    <col min="10757" max="10757" width="8.6640625" style="116" customWidth="1"/>
    <col min="10758" max="10758" width="10.44140625" style="116" customWidth="1"/>
    <col min="10759" max="10759" width="11.88671875" style="116" customWidth="1"/>
    <col min="10760" max="11008" width="9.109375" style="116"/>
    <col min="11009" max="11009" width="6.5546875" style="116" customWidth="1"/>
    <col min="11010" max="11010" width="39.109375" style="116" customWidth="1"/>
    <col min="11011" max="11011" width="7.5546875" style="116" customWidth="1"/>
    <col min="11012" max="11012" width="7.6640625" style="116" customWidth="1"/>
    <col min="11013" max="11013" width="8.6640625" style="116" customWidth="1"/>
    <col min="11014" max="11014" width="10.44140625" style="116" customWidth="1"/>
    <col min="11015" max="11015" width="11.88671875" style="116" customWidth="1"/>
    <col min="11016" max="11264" width="9.109375" style="116"/>
    <col min="11265" max="11265" width="6.5546875" style="116" customWidth="1"/>
    <col min="11266" max="11266" width="39.109375" style="116" customWidth="1"/>
    <col min="11267" max="11267" width="7.5546875" style="116" customWidth="1"/>
    <col min="11268" max="11268" width="7.6640625" style="116" customWidth="1"/>
    <col min="11269" max="11269" width="8.6640625" style="116" customWidth="1"/>
    <col min="11270" max="11270" width="10.44140625" style="116" customWidth="1"/>
    <col min="11271" max="11271" width="11.88671875" style="116" customWidth="1"/>
    <col min="11272" max="11520" width="9.109375" style="116"/>
    <col min="11521" max="11521" width="6.5546875" style="116" customWidth="1"/>
    <col min="11522" max="11522" width="39.109375" style="116" customWidth="1"/>
    <col min="11523" max="11523" width="7.5546875" style="116" customWidth="1"/>
    <col min="11524" max="11524" width="7.6640625" style="116" customWidth="1"/>
    <col min="11525" max="11525" width="8.6640625" style="116" customWidth="1"/>
    <col min="11526" max="11526" width="10.44140625" style="116" customWidth="1"/>
    <col min="11527" max="11527" width="11.88671875" style="116" customWidth="1"/>
    <col min="11528" max="11776" width="9.109375" style="116"/>
    <col min="11777" max="11777" width="6.5546875" style="116" customWidth="1"/>
    <col min="11778" max="11778" width="39.109375" style="116" customWidth="1"/>
    <col min="11779" max="11779" width="7.5546875" style="116" customWidth="1"/>
    <col min="11780" max="11780" width="7.6640625" style="116" customWidth="1"/>
    <col min="11781" max="11781" width="8.6640625" style="116" customWidth="1"/>
    <col min="11782" max="11782" width="10.44140625" style="116" customWidth="1"/>
    <col min="11783" max="11783" width="11.88671875" style="116" customWidth="1"/>
    <col min="11784" max="12032" width="9.109375" style="116"/>
    <col min="12033" max="12033" width="6.5546875" style="116" customWidth="1"/>
    <col min="12034" max="12034" width="39.109375" style="116" customWidth="1"/>
    <col min="12035" max="12035" width="7.5546875" style="116" customWidth="1"/>
    <col min="12036" max="12036" width="7.6640625" style="116" customWidth="1"/>
    <col min="12037" max="12037" width="8.6640625" style="116" customWidth="1"/>
    <col min="12038" max="12038" width="10.44140625" style="116" customWidth="1"/>
    <col min="12039" max="12039" width="11.88671875" style="116" customWidth="1"/>
    <col min="12040" max="12288" width="9.109375" style="116"/>
    <col min="12289" max="12289" width="6.5546875" style="116" customWidth="1"/>
    <col min="12290" max="12290" width="39.109375" style="116" customWidth="1"/>
    <col min="12291" max="12291" width="7.5546875" style="116" customWidth="1"/>
    <col min="12292" max="12292" width="7.6640625" style="116" customWidth="1"/>
    <col min="12293" max="12293" width="8.6640625" style="116" customWidth="1"/>
    <col min="12294" max="12294" width="10.44140625" style="116" customWidth="1"/>
    <col min="12295" max="12295" width="11.88671875" style="116" customWidth="1"/>
    <col min="12296" max="12544" width="9.109375" style="116"/>
    <col min="12545" max="12545" width="6.5546875" style="116" customWidth="1"/>
    <col min="12546" max="12546" width="39.109375" style="116" customWidth="1"/>
    <col min="12547" max="12547" width="7.5546875" style="116" customWidth="1"/>
    <col min="12548" max="12548" width="7.6640625" style="116" customWidth="1"/>
    <col min="12549" max="12549" width="8.6640625" style="116" customWidth="1"/>
    <col min="12550" max="12550" width="10.44140625" style="116" customWidth="1"/>
    <col min="12551" max="12551" width="11.88671875" style="116" customWidth="1"/>
    <col min="12552" max="12800" width="9.109375" style="116"/>
    <col min="12801" max="12801" width="6.5546875" style="116" customWidth="1"/>
    <col min="12802" max="12802" width="39.109375" style="116" customWidth="1"/>
    <col min="12803" max="12803" width="7.5546875" style="116" customWidth="1"/>
    <col min="12804" max="12804" width="7.6640625" style="116" customWidth="1"/>
    <col min="12805" max="12805" width="8.6640625" style="116" customWidth="1"/>
    <col min="12806" max="12806" width="10.44140625" style="116" customWidth="1"/>
    <col min="12807" max="12807" width="11.88671875" style="116" customWidth="1"/>
    <col min="12808" max="13056" width="9.109375" style="116"/>
    <col min="13057" max="13057" width="6.5546875" style="116" customWidth="1"/>
    <col min="13058" max="13058" width="39.109375" style="116" customWidth="1"/>
    <col min="13059" max="13059" width="7.5546875" style="116" customWidth="1"/>
    <col min="13060" max="13060" width="7.6640625" style="116" customWidth="1"/>
    <col min="13061" max="13061" width="8.6640625" style="116" customWidth="1"/>
    <col min="13062" max="13062" width="10.44140625" style="116" customWidth="1"/>
    <col min="13063" max="13063" width="11.88671875" style="116" customWidth="1"/>
    <col min="13064" max="13312" width="9.109375" style="116"/>
    <col min="13313" max="13313" width="6.5546875" style="116" customWidth="1"/>
    <col min="13314" max="13314" width="39.109375" style="116" customWidth="1"/>
    <col min="13315" max="13315" width="7.5546875" style="116" customWidth="1"/>
    <col min="13316" max="13316" width="7.6640625" style="116" customWidth="1"/>
    <col min="13317" max="13317" width="8.6640625" style="116" customWidth="1"/>
    <col min="13318" max="13318" width="10.44140625" style="116" customWidth="1"/>
    <col min="13319" max="13319" width="11.88671875" style="116" customWidth="1"/>
    <col min="13320" max="13568" width="9.109375" style="116"/>
    <col min="13569" max="13569" width="6.5546875" style="116" customWidth="1"/>
    <col min="13570" max="13570" width="39.109375" style="116" customWidth="1"/>
    <col min="13571" max="13571" width="7.5546875" style="116" customWidth="1"/>
    <col min="13572" max="13572" width="7.6640625" style="116" customWidth="1"/>
    <col min="13573" max="13573" width="8.6640625" style="116" customWidth="1"/>
    <col min="13574" max="13574" width="10.44140625" style="116" customWidth="1"/>
    <col min="13575" max="13575" width="11.88671875" style="116" customWidth="1"/>
    <col min="13576" max="13824" width="9.109375" style="116"/>
    <col min="13825" max="13825" width="6.5546875" style="116" customWidth="1"/>
    <col min="13826" max="13826" width="39.109375" style="116" customWidth="1"/>
    <col min="13827" max="13827" width="7.5546875" style="116" customWidth="1"/>
    <col min="13828" max="13828" width="7.6640625" style="116" customWidth="1"/>
    <col min="13829" max="13829" width="8.6640625" style="116" customWidth="1"/>
    <col min="13830" max="13830" width="10.44140625" style="116" customWidth="1"/>
    <col min="13831" max="13831" width="11.88671875" style="116" customWidth="1"/>
    <col min="13832" max="14080" width="9.109375" style="116"/>
    <col min="14081" max="14081" width="6.5546875" style="116" customWidth="1"/>
    <col min="14082" max="14082" width="39.109375" style="116" customWidth="1"/>
    <col min="14083" max="14083" width="7.5546875" style="116" customWidth="1"/>
    <col min="14084" max="14084" width="7.6640625" style="116" customWidth="1"/>
    <col min="14085" max="14085" width="8.6640625" style="116" customWidth="1"/>
    <col min="14086" max="14086" width="10.44140625" style="116" customWidth="1"/>
    <col min="14087" max="14087" width="11.88671875" style="116" customWidth="1"/>
    <col min="14088" max="14336" width="9.109375" style="116"/>
    <col min="14337" max="14337" width="6.5546875" style="116" customWidth="1"/>
    <col min="14338" max="14338" width="39.109375" style="116" customWidth="1"/>
    <col min="14339" max="14339" width="7.5546875" style="116" customWidth="1"/>
    <col min="14340" max="14340" width="7.6640625" style="116" customWidth="1"/>
    <col min="14341" max="14341" width="8.6640625" style="116" customWidth="1"/>
    <col min="14342" max="14342" width="10.44140625" style="116" customWidth="1"/>
    <col min="14343" max="14343" width="11.88671875" style="116" customWidth="1"/>
    <col min="14344" max="14592" width="9.109375" style="116"/>
    <col min="14593" max="14593" width="6.5546875" style="116" customWidth="1"/>
    <col min="14594" max="14594" width="39.109375" style="116" customWidth="1"/>
    <col min="14595" max="14595" width="7.5546875" style="116" customWidth="1"/>
    <col min="14596" max="14596" width="7.6640625" style="116" customWidth="1"/>
    <col min="14597" max="14597" width="8.6640625" style="116" customWidth="1"/>
    <col min="14598" max="14598" width="10.44140625" style="116" customWidth="1"/>
    <col min="14599" max="14599" width="11.88671875" style="116" customWidth="1"/>
    <col min="14600" max="14848" width="9.109375" style="116"/>
    <col min="14849" max="14849" width="6.5546875" style="116" customWidth="1"/>
    <col min="14850" max="14850" width="39.109375" style="116" customWidth="1"/>
    <col min="14851" max="14851" width="7.5546875" style="116" customWidth="1"/>
    <col min="14852" max="14852" width="7.6640625" style="116" customWidth="1"/>
    <col min="14853" max="14853" width="8.6640625" style="116" customWidth="1"/>
    <col min="14854" max="14854" width="10.44140625" style="116" customWidth="1"/>
    <col min="14855" max="14855" width="11.88671875" style="116" customWidth="1"/>
    <col min="14856" max="15104" width="9.109375" style="116"/>
    <col min="15105" max="15105" width="6.5546875" style="116" customWidth="1"/>
    <col min="15106" max="15106" width="39.109375" style="116" customWidth="1"/>
    <col min="15107" max="15107" width="7.5546875" style="116" customWidth="1"/>
    <col min="15108" max="15108" width="7.6640625" style="116" customWidth="1"/>
    <col min="15109" max="15109" width="8.6640625" style="116" customWidth="1"/>
    <col min="15110" max="15110" width="10.44140625" style="116" customWidth="1"/>
    <col min="15111" max="15111" width="11.88671875" style="116" customWidth="1"/>
    <col min="15112" max="15360" width="9.109375" style="116"/>
    <col min="15361" max="15361" width="6.5546875" style="116" customWidth="1"/>
    <col min="15362" max="15362" width="39.109375" style="116" customWidth="1"/>
    <col min="15363" max="15363" width="7.5546875" style="116" customWidth="1"/>
    <col min="15364" max="15364" width="7.6640625" style="116" customWidth="1"/>
    <col min="15365" max="15365" width="8.6640625" style="116" customWidth="1"/>
    <col min="15366" max="15366" width="10.44140625" style="116" customWidth="1"/>
    <col min="15367" max="15367" width="11.88671875" style="116" customWidth="1"/>
    <col min="15368" max="15616" width="9.109375" style="116"/>
    <col min="15617" max="15617" width="6.5546875" style="116" customWidth="1"/>
    <col min="15618" max="15618" width="39.109375" style="116" customWidth="1"/>
    <col min="15619" max="15619" width="7.5546875" style="116" customWidth="1"/>
    <col min="15620" max="15620" width="7.6640625" style="116" customWidth="1"/>
    <col min="15621" max="15621" width="8.6640625" style="116" customWidth="1"/>
    <col min="15622" max="15622" width="10.44140625" style="116" customWidth="1"/>
    <col min="15623" max="15623" width="11.88671875" style="116" customWidth="1"/>
    <col min="15624" max="15872" width="9.109375" style="116"/>
    <col min="15873" max="15873" width="6.5546875" style="116" customWidth="1"/>
    <col min="15874" max="15874" width="39.109375" style="116" customWidth="1"/>
    <col min="15875" max="15875" width="7.5546875" style="116" customWidth="1"/>
    <col min="15876" max="15876" width="7.6640625" style="116" customWidth="1"/>
    <col min="15877" max="15877" width="8.6640625" style="116" customWidth="1"/>
    <col min="15878" max="15878" width="10.44140625" style="116" customWidth="1"/>
    <col min="15879" max="15879" width="11.88671875" style="116" customWidth="1"/>
    <col min="15880" max="16128" width="9.109375" style="116"/>
    <col min="16129" max="16129" width="6.5546875" style="116" customWidth="1"/>
    <col min="16130" max="16130" width="39.109375" style="116" customWidth="1"/>
    <col min="16131" max="16131" width="7.5546875" style="116" customWidth="1"/>
    <col min="16132" max="16132" width="7.6640625" style="116" customWidth="1"/>
    <col min="16133" max="16133" width="8.6640625" style="116" customWidth="1"/>
    <col min="16134" max="16134" width="10.44140625" style="116" customWidth="1"/>
    <col min="16135" max="16135" width="11.88671875" style="116" customWidth="1"/>
    <col min="16136" max="16384" width="9.109375" style="116"/>
  </cols>
  <sheetData>
    <row r="1" spans="1:10" ht="21" customHeight="1">
      <c r="A1" s="111" t="s">
        <v>114</v>
      </c>
      <c r="B1" s="111"/>
      <c r="C1" s="112"/>
      <c r="D1" s="113"/>
      <c r="E1" s="114"/>
      <c r="F1" s="111"/>
      <c r="G1" s="115"/>
    </row>
    <row r="2" spans="1:10" ht="21" customHeight="1">
      <c r="A2" s="215" t="s">
        <v>115</v>
      </c>
      <c r="B2" s="117"/>
      <c r="C2" s="118"/>
      <c r="D2" s="119"/>
      <c r="E2" s="119"/>
      <c r="F2" s="117"/>
      <c r="G2" s="120"/>
    </row>
    <row r="3" spans="1:10" ht="21" customHeight="1">
      <c r="A3" s="117" t="s">
        <v>22</v>
      </c>
      <c r="B3" s="117"/>
      <c r="C3" s="120"/>
      <c r="D3" s="117" t="s">
        <v>23</v>
      </c>
      <c r="E3" s="119"/>
      <c r="F3" s="119"/>
      <c r="G3" s="117"/>
      <c r="H3" s="121"/>
      <c r="I3" s="121"/>
      <c r="J3" s="122"/>
    </row>
    <row r="4" spans="1:10" ht="21" customHeight="1">
      <c r="A4" s="117" t="s">
        <v>24</v>
      </c>
      <c r="B4" s="117"/>
      <c r="C4" s="120"/>
      <c r="D4" s="117" t="s">
        <v>25</v>
      </c>
      <c r="E4" s="123" t="s">
        <v>26</v>
      </c>
      <c r="F4" s="119"/>
      <c r="G4" s="117"/>
      <c r="H4" s="121"/>
      <c r="I4" s="121"/>
      <c r="J4" s="122"/>
    </row>
    <row r="5" spans="1:10" ht="21" customHeight="1" thickBot="1">
      <c r="A5" s="124" t="s">
        <v>116</v>
      </c>
      <c r="B5" s="124"/>
      <c r="C5" s="125"/>
      <c r="D5" s="124" t="s">
        <v>18</v>
      </c>
      <c r="E5" s="126" t="s">
        <v>11</v>
      </c>
      <c r="F5" s="127"/>
      <c r="G5" s="124"/>
      <c r="H5" s="129"/>
      <c r="I5" s="130"/>
      <c r="J5" s="122"/>
    </row>
    <row r="6" spans="1:10" s="132" customFormat="1" ht="18.75" customHeight="1" thickTop="1">
      <c r="A6" s="517" t="s">
        <v>4</v>
      </c>
      <c r="B6" s="517" t="s">
        <v>5</v>
      </c>
      <c r="C6" s="519" t="s">
        <v>6</v>
      </c>
      <c r="D6" s="517" t="s">
        <v>2</v>
      </c>
      <c r="E6" s="517" t="s">
        <v>27</v>
      </c>
      <c r="F6" s="131" t="s">
        <v>13</v>
      </c>
      <c r="G6" s="517" t="s">
        <v>8</v>
      </c>
    </row>
    <row r="7" spans="1:10" s="132" customFormat="1" ht="18.75" customHeight="1" thickBot="1">
      <c r="A7" s="518"/>
      <c r="B7" s="518"/>
      <c r="C7" s="520"/>
      <c r="D7" s="518"/>
      <c r="E7" s="518"/>
      <c r="F7" s="133" t="s">
        <v>28</v>
      </c>
      <c r="G7" s="518"/>
    </row>
    <row r="8" spans="1:10" ht="17.100000000000001" customHeight="1" thickTop="1">
      <c r="A8" s="134" t="s">
        <v>127</v>
      </c>
      <c r="B8" s="135" t="s">
        <v>128</v>
      </c>
      <c r="C8" s="136"/>
      <c r="D8" s="137"/>
      <c r="E8" s="138"/>
      <c r="F8" s="138"/>
      <c r="G8" s="216"/>
    </row>
    <row r="9" spans="1:10" ht="17.100000000000001" customHeight="1">
      <c r="A9" s="140"/>
      <c r="B9" s="217" t="s">
        <v>117</v>
      </c>
      <c r="C9" s="136"/>
      <c r="D9" s="137"/>
      <c r="E9" s="138"/>
      <c r="F9" s="138"/>
      <c r="G9" s="218"/>
    </row>
    <row r="10" spans="1:10" ht="17.100000000000001" customHeight="1">
      <c r="A10" s="140"/>
      <c r="B10" s="219" t="s">
        <v>118</v>
      </c>
      <c r="C10" s="142">
        <f>0.1*0.9*1.02</f>
        <v>9.1800000000000007E-2</v>
      </c>
      <c r="D10" s="137" t="s">
        <v>9</v>
      </c>
      <c r="E10" s="138">
        <v>1900</v>
      </c>
      <c r="F10" s="138">
        <f>C10*E10</f>
        <v>174.42000000000002</v>
      </c>
      <c r="G10" s="218"/>
    </row>
    <row r="11" spans="1:10" ht="17.100000000000001" customHeight="1">
      <c r="A11" s="140"/>
      <c r="B11" s="219" t="s">
        <v>119</v>
      </c>
      <c r="C11" s="220">
        <f>0.9*2</f>
        <v>1.8</v>
      </c>
      <c r="D11" s="137" t="s">
        <v>120</v>
      </c>
      <c r="E11" s="138">
        <f>220*2</f>
        <v>440</v>
      </c>
      <c r="F11" s="138">
        <f>C11*E11</f>
        <v>792</v>
      </c>
      <c r="G11" s="218"/>
    </row>
    <row r="12" spans="1:10" ht="17.100000000000001" customHeight="1">
      <c r="A12" s="140"/>
      <c r="B12" s="219" t="s">
        <v>129</v>
      </c>
      <c r="C12" s="136"/>
      <c r="D12" s="178"/>
      <c r="E12" s="221"/>
      <c r="F12" s="222"/>
      <c r="G12" s="218"/>
    </row>
    <row r="13" spans="1:10" ht="17.100000000000001" customHeight="1">
      <c r="A13" s="140"/>
      <c r="B13" s="219" t="s">
        <v>122</v>
      </c>
      <c r="C13" s="142">
        <f>+((1/0.15)*1.2*2+(0.9/0.15)*2)*1.07*0.5</f>
        <v>14.98</v>
      </c>
      <c r="D13" s="178" t="s">
        <v>121</v>
      </c>
      <c r="E13" s="221">
        <v>21.04</v>
      </c>
      <c r="F13" s="138">
        <f>C13*E13</f>
        <v>315.17919999999998</v>
      </c>
      <c r="G13" s="218"/>
      <c r="J13" s="116">
        <f>0.09*2450</f>
        <v>220.5</v>
      </c>
    </row>
    <row r="14" spans="1:10" ht="17.100000000000001" customHeight="1">
      <c r="A14" s="140"/>
      <c r="B14" s="219"/>
      <c r="C14" s="142"/>
      <c r="D14" s="178"/>
      <c r="E14" s="221"/>
      <c r="F14" s="138"/>
      <c r="G14" s="218"/>
    </row>
    <row r="15" spans="1:10" ht="17.100000000000001" customHeight="1">
      <c r="A15" s="140"/>
      <c r="B15" s="223" t="s">
        <v>123</v>
      </c>
      <c r="C15" s="136">
        <v>1</v>
      </c>
      <c r="D15" s="137" t="s">
        <v>124</v>
      </c>
      <c r="E15" s="186" t="s">
        <v>0</v>
      </c>
      <c r="F15" s="224">
        <f>SUM(F10:F13)</f>
        <v>1281.5992000000001</v>
      </c>
      <c r="G15" s="225"/>
    </row>
    <row r="16" spans="1:10" ht="17.100000000000001" customHeight="1" thickBot="1">
      <c r="A16" s="140"/>
      <c r="B16" s="223" t="s">
        <v>125</v>
      </c>
      <c r="C16" s="136">
        <v>1</v>
      </c>
      <c r="D16" s="137" t="s">
        <v>124</v>
      </c>
      <c r="E16" s="186" t="s">
        <v>0</v>
      </c>
      <c r="F16" s="226">
        <f>ROUND(F15,0)</f>
        <v>1282</v>
      </c>
      <c r="G16" s="218"/>
    </row>
    <row r="17" spans="1:7" ht="17.100000000000001" customHeight="1" thickTop="1">
      <c r="A17" s="140"/>
      <c r="B17" s="217" t="s">
        <v>126</v>
      </c>
      <c r="C17" s="136"/>
      <c r="D17" s="137"/>
      <c r="E17" s="138"/>
      <c r="F17" s="227"/>
      <c r="G17" s="218"/>
    </row>
    <row r="18" spans="1:7" ht="17.100000000000001" customHeight="1">
      <c r="A18" s="140"/>
      <c r="B18" s="219" t="s">
        <v>118</v>
      </c>
      <c r="C18" s="142">
        <f>+C10</f>
        <v>9.1800000000000007E-2</v>
      </c>
      <c r="D18" s="137" t="s">
        <v>9</v>
      </c>
      <c r="E18" s="138">
        <v>391</v>
      </c>
      <c r="F18" s="138">
        <f>C18*E18</f>
        <v>35.893800000000006</v>
      </c>
      <c r="G18" s="218"/>
    </row>
    <row r="19" spans="1:7" ht="17.100000000000001" customHeight="1">
      <c r="A19" s="140"/>
      <c r="B19" s="219" t="s">
        <v>119</v>
      </c>
      <c r="C19" s="142">
        <f>+C11</f>
        <v>1.8</v>
      </c>
      <c r="D19" s="137" t="s">
        <v>120</v>
      </c>
      <c r="E19" s="138">
        <v>133</v>
      </c>
      <c r="F19" s="138">
        <f>C19*E19</f>
        <v>239.4</v>
      </c>
      <c r="G19" s="218"/>
    </row>
    <row r="20" spans="1:7" ht="17.100000000000001" customHeight="1">
      <c r="A20" s="140"/>
      <c r="B20" s="219" t="str">
        <f>+B12</f>
        <v xml:space="preserve"> - เหล็ก SD 24</v>
      </c>
      <c r="C20" s="136"/>
      <c r="D20" s="178"/>
      <c r="E20" s="138"/>
      <c r="F20" s="222"/>
      <c r="G20" s="218"/>
    </row>
    <row r="21" spans="1:7" ht="17.100000000000001" customHeight="1">
      <c r="A21" s="140"/>
      <c r="B21" s="219" t="str">
        <f>+B13</f>
        <v xml:space="preserve">            -  RB 9 มม.</v>
      </c>
      <c r="C21" s="142">
        <f>+C13</f>
        <v>14.98</v>
      </c>
      <c r="D21" s="178" t="s">
        <v>121</v>
      </c>
      <c r="E21" s="138">
        <v>2.81</v>
      </c>
      <c r="F21" s="138">
        <f>C21*E21</f>
        <v>42.093800000000002</v>
      </c>
      <c r="G21" s="218"/>
    </row>
    <row r="22" spans="1:7" ht="17.100000000000001" customHeight="1">
      <c r="A22" s="140"/>
      <c r="B22" s="223" t="s">
        <v>113</v>
      </c>
      <c r="C22" s="136">
        <v>1</v>
      </c>
      <c r="D22" s="137" t="s">
        <v>124</v>
      </c>
      <c r="E22" s="186" t="s">
        <v>0</v>
      </c>
      <c r="F22" s="224">
        <f>SUM(F18:F21)</f>
        <v>317.38760000000002</v>
      </c>
      <c r="G22" s="225"/>
    </row>
    <row r="23" spans="1:7" ht="17.100000000000001" customHeight="1" thickBot="1">
      <c r="A23" s="140"/>
      <c r="B23" s="223" t="s">
        <v>125</v>
      </c>
      <c r="C23" s="136">
        <v>1</v>
      </c>
      <c r="D23" s="137" t="s">
        <v>124</v>
      </c>
      <c r="E23" s="186" t="s">
        <v>0</v>
      </c>
      <c r="F23" s="226">
        <f>ROUND(F22,0)</f>
        <v>317</v>
      </c>
      <c r="G23" s="218"/>
    </row>
    <row r="24" spans="1:7" ht="17.100000000000001" customHeight="1" thickTop="1">
      <c r="A24" s="134" t="s">
        <v>130</v>
      </c>
      <c r="B24" s="229" t="s">
        <v>131</v>
      </c>
      <c r="C24" s="136">
        <v>1</v>
      </c>
      <c r="D24" s="137" t="s">
        <v>132</v>
      </c>
      <c r="E24" s="186"/>
      <c r="F24" s="228"/>
      <c r="G24" s="218"/>
    </row>
    <row r="25" spans="1:7" ht="17.100000000000001" customHeight="1">
      <c r="A25" s="140"/>
      <c r="B25" s="217" t="s">
        <v>117</v>
      </c>
      <c r="C25" s="136"/>
      <c r="D25" s="137"/>
      <c r="E25" s="186"/>
      <c r="F25" s="228"/>
      <c r="G25" s="218"/>
    </row>
    <row r="26" spans="1:7" ht="17.100000000000001" customHeight="1">
      <c r="A26" s="140"/>
      <c r="B26" s="144" t="s">
        <v>133</v>
      </c>
      <c r="C26" s="136">
        <v>12.05</v>
      </c>
      <c r="D26" s="137" t="s">
        <v>121</v>
      </c>
      <c r="E26" s="186">
        <v>2.9</v>
      </c>
      <c r="F26" s="138">
        <f>C26*E26</f>
        <v>34.945</v>
      </c>
      <c r="G26" s="218"/>
    </row>
    <row r="27" spans="1:7" ht="17.100000000000001" customHeight="1">
      <c r="A27" s="140"/>
      <c r="B27" s="144" t="s">
        <v>134</v>
      </c>
      <c r="C27" s="136">
        <v>24.1</v>
      </c>
      <c r="D27" s="137" t="s">
        <v>135</v>
      </c>
      <c r="E27" s="186">
        <v>0.04</v>
      </c>
      <c r="F27" s="138">
        <f t="shared" ref="F27:F36" si="0">C27*E27</f>
        <v>0.96400000000000008</v>
      </c>
      <c r="G27" s="218"/>
    </row>
    <row r="28" spans="1:7" ht="17.100000000000001" customHeight="1">
      <c r="A28" s="140"/>
      <c r="B28" s="144" t="s">
        <v>136</v>
      </c>
      <c r="C28" s="136">
        <v>0.04</v>
      </c>
      <c r="D28" s="137" t="s">
        <v>3</v>
      </c>
      <c r="E28" s="186">
        <v>530</v>
      </c>
      <c r="F28" s="138">
        <f t="shared" si="0"/>
        <v>21.2</v>
      </c>
      <c r="G28" s="218"/>
    </row>
    <row r="29" spans="1:7" ht="17.100000000000001" customHeight="1">
      <c r="A29" s="140"/>
      <c r="B29" s="144" t="s">
        <v>137</v>
      </c>
      <c r="C29" s="136">
        <v>3</v>
      </c>
      <c r="D29" s="137" t="s">
        <v>138</v>
      </c>
      <c r="E29" s="186">
        <v>2.5000000000000001E-2</v>
      </c>
      <c r="F29" s="138">
        <f t="shared" si="0"/>
        <v>7.5000000000000011E-2</v>
      </c>
      <c r="G29" s="218"/>
    </row>
    <row r="30" spans="1:7" ht="17.100000000000001" customHeight="1">
      <c r="A30" s="140"/>
      <c r="B30" s="223" t="s">
        <v>123</v>
      </c>
      <c r="C30" s="136">
        <v>1</v>
      </c>
      <c r="D30" s="137" t="s">
        <v>124</v>
      </c>
      <c r="E30" s="186" t="s">
        <v>0</v>
      </c>
      <c r="F30" s="224">
        <f>SUM(F26:F29)</f>
        <v>57.183999999999997</v>
      </c>
      <c r="G30" s="218"/>
    </row>
    <row r="31" spans="1:7" ht="17.100000000000001" customHeight="1" thickBot="1">
      <c r="A31" s="140"/>
      <c r="B31" s="223" t="s">
        <v>125</v>
      </c>
      <c r="C31" s="136">
        <v>1</v>
      </c>
      <c r="D31" s="137" t="s">
        <v>124</v>
      </c>
      <c r="E31" s="186" t="s">
        <v>0</v>
      </c>
      <c r="F31" s="226">
        <f>ROUND(F30,0)</f>
        <v>57</v>
      </c>
      <c r="G31" s="218"/>
    </row>
    <row r="32" spans="1:7" ht="17.100000000000001" customHeight="1" thickTop="1">
      <c r="A32" s="140"/>
      <c r="B32" s="217" t="s">
        <v>126</v>
      </c>
      <c r="C32" s="136"/>
      <c r="D32" s="137"/>
      <c r="E32" s="186"/>
      <c r="F32" s="138"/>
      <c r="G32" s="218"/>
    </row>
    <row r="33" spans="1:7" ht="17.100000000000001" customHeight="1">
      <c r="A33" s="140"/>
      <c r="B33" s="229" t="s">
        <v>139</v>
      </c>
      <c r="C33" s="136"/>
      <c r="D33" s="137"/>
      <c r="E33" s="186"/>
      <c r="F33" s="138"/>
      <c r="G33" s="218"/>
    </row>
    <row r="34" spans="1:7" ht="17.100000000000001" customHeight="1">
      <c r="A34" s="140"/>
      <c r="B34" s="144" t="s">
        <v>140</v>
      </c>
      <c r="C34" s="136">
        <v>1</v>
      </c>
      <c r="D34" s="137" t="s">
        <v>19</v>
      </c>
      <c r="E34" s="186">
        <v>340</v>
      </c>
      <c r="F34" s="138">
        <f t="shared" si="0"/>
        <v>340</v>
      </c>
      <c r="G34" s="218"/>
    </row>
    <row r="35" spans="1:7" ht="17.100000000000001" customHeight="1">
      <c r="A35" s="140"/>
      <c r="B35" s="144" t="s">
        <v>141</v>
      </c>
      <c r="C35" s="136">
        <v>1</v>
      </c>
      <c r="D35" s="137" t="s">
        <v>19</v>
      </c>
      <c r="E35" s="186">
        <v>250</v>
      </c>
      <c r="F35" s="138">
        <f t="shared" si="0"/>
        <v>250</v>
      </c>
      <c r="G35" s="218"/>
    </row>
    <row r="36" spans="1:7" ht="17.100000000000001" customHeight="1">
      <c r="A36" s="140"/>
      <c r="B36" s="229" t="s">
        <v>142</v>
      </c>
      <c r="C36" s="136">
        <v>1</v>
      </c>
      <c r="D36" s="137" t="s">
        <v>19</v>
      </c>
      <c r="E36" s="186">
        <v>50</v>
      </c>
      <c r="F36" s="138">
        <f t="shared" si="0"/>
        <v>50</v>
      </c>
      <c r="G36" s="218"/>
    </row>
    <row r="37" spans="1:7" ht="17.100000000000001" customHeight="1">
      <c r="A37" s="140"/>
      <c r="B37" s="229"/>
      <c r="C37" s="136"/>
      <c r="D37" s="137"/>
      <c r="E37" s="186"/>
      <c r="F37" s="228"/>
      <c r="G37" s="218"/>
    </row>
    <row r="38" spans="1:7" ht="17.100000000000001" customHeight="1">
      <c r="A38" s="140"/>
      <c r="B38" s="229" t="s">
        <v>143</v>
      </c>
      <c r="C38" s="136">
        <v>9</v>
      </c>
      <c r="D38" s="137" t="s">
        <v>12</v>
      </c>
      <c r="E38" s="186"/>
      <c r="F38" s="228">
        <f>SUM(F34:F37)</f>
        <v>640</v>
      </c>
      <c r="G38" s="218"/>
    </row>
    <row r="39" spans="1:7" ht="17.100000000000001" customHeight="1">
      <c r="A39" s="140"/>
      <c r="B39" s="229" t="str">
        <f>+"คิดเป็นค่าแรงงานเฉลี่ย"&amp;" ( "&amp;F38&amp; " / "&amp;C38&amp;" ) "</f>
        <v xml:space="preserve">คิดเป็นค่าแรงงานเฉลี่ย ( 640 / 9 ) </v>
      </c>
      <c r="C39" s="136">
        <v>1</v>
      </c>
      <c r="D39" s="137" t="s">
        <v>12</v>
      </c>
      <c r="E39" s="186"/>
      <c r="F39" s="228">
        <f>+F38/C38</f>
        <v>71.111111111111114</v>
      </c>
      <c r="G39" s="218"/>
    </row>
    <row r="40" spans="1:7" ht="17.100000000000001" customHeight="1">
      <c r="A40" s="140"/>
      <c r="B40" s="223" t="s">
        <v>113</v>
      </c>
      <c r="C40" s="136">
        <v>1</v>
      </c>
      <c r="D40" s="137" t="s">
        <v>12</v>
      </c>
      <c r="E40" s="186"/>
      <c r="F40" s="228">
        <f>+ROUND(F39,0)</f>
        <v>71</v>
      </c>
      <c r="G40" s="218"/>
    </row>
    <row r="41" spans="1:7" ht="17.100000000000001" customHeight="1" thickBot="1">
      <c r="A41" s="140"/>
      <c r="B41" s="223" t="s">
        <v>125</v>
      </c>
      <c r="C41" s="136">
        <v>1</v>
      </c>
      <c r="D41" s="137" t="s">
        <v>12</v>
      </c>
      <c r="E41" s="186" t="s">
        <v>0</v>
      </c>
      <c r="F41" s="226">
        <f>ROUND(F40,0)</f>
        <v>71</v>
      </c>
      <c r="G41" s="218"/>
    </row>
    <row r="42" spans="1:7" ht="17.100000000000001" customHeight="1" thickTop="1">
      <c r="A42" s="134" t="s">
        <v>144</v>
      </c>
      <c r="B42" s="229" t="s">
        <v>145</v>
      </c>
      <c r="C42" s="136"/>
      <c r="D42" s="137"/>
      <c r="E42" s="186"/>
      <c r="F42" s="228"/>
      <c r="G42" s="218"/>
    </row>
    <row r="43" spans="1:7" ht="17.100000000000001" customHeight="1">
      <c r="A43" s="140"/>
      <c r="B43" s="229" t="s">
        <v>146</v>
      </c>
      <c r="C43" s="136"/>
      <c r="D43" s="137"/>
      <c r="E43" s="186"/>
      <c r="F43" s="228"/>
      <c r="G43" s="218"/>
    </row>
    <row r="44" spans="1:7" ht="17.100000000000001" customHeight="1">
      <c r="A44" s="140"/>
      <c r="B44" s="230" t="s">
        <v>147</v>
      </c>
      <c r="C44" s="142">
        <v>0.2</v>
      </c>
      <c r="D44" s="137" t="s">
        <v>121</v>
      </c>
      <c r="E44" s="186">
        <v>18.75</v>
      </c>
      <c r="F44" s="138">
        <f t="shared" ref="F44:F54" si="1">C44*E44</f>
        <v>3.75</v>
      </c>
      <c r="G44" s="218"/>
    </row>
    <row r="45" spans="1:7" ht="17.100000000000001" customHeight="1">
      <c r="A45" s="140"/>
      <c r="B45" s="230" t="s">
        <v>148</v>
      </c>
      <c r="C45" s="142">
        <v>0.04</v>
      </c>
      <c r="D45" s="137" t="s">
        <v>149</v>
      </c>
      <c r="E45" s="186">
        <v>378.51</v>
      </c>
      <c r="F45" s="138">
        <f t="shared" si="1"/>
        <v>15.1404</v>
      </c>
      <c r="G45" s="218"/>
    </row>
    <row r="46" spans="1:7" ht="17.100000000000001" customHeight="1">
      <c r="A46" s="140"/>
      <c r="B46" s="230" t="s">
        <v>150</v>
      </c>
      <c r="C46" s="142">
        <v>0.05</v>
      </c>
      <c r="D46" s="137" t="s">
        <v>149</v>
      </c>
      <c r="E46" s="186">
        <v>401.87</v>
      </c>
      <c r="F46" s="138">
        <f t="shared" si="1"/>
        <v>20.093500000000002</v>
      </c>
      <c r="G46" s="218"/>
    </row>
    <row r="47" spans="1:7" ht="17.100000000000001" customHeight="1">
      <c r="A47" s="140"/>
      <c r="B47" s="230" t="s">
        <v>151</v>
      </c>
      <c r="C47" s="142">
        <v>1</v>
      </c>
      <c r="D47" s="137" t="s">
        <v>138</v>
      </c>
      <c r="E47" s="186">
        <v>2.5000000000000001E-2</v>
      </c>
      <c r="F47" s="138">
        <f t="shared" si="1"/>
        <v>2.5000000000000001E-2</v>
      </c>
      <c r="G47" s="218"/>
    </row>
    <row r="48" spans="1:7" ht="17.100000000000001" customHeight="1">
      <c r="A48" s="140"/>
      <c r="B48" s="223" t="s">
        <v>123</v>
      </c>
      <c r="C48" s="136">
        <v>1</v>
      </c>
      <c r="D48" s="137" t="s">
        <v>12</v>
      </c>
      <c r="E48" s="186" t="s">
        <v>0</v>
      </c>
      <c r="F48" s="224">
        <f>SUM(F44:F47)</f>
        <v>39.008900000000004</v>
      </c>
      <c r="G48" s="218"/>
    </row>
    <row r="49" spans="1:7" ht="17.100000000000001" customHeight="1" thickBot="1">
      <c r="A49" s="140"/>
      <c r="B49" s="223" t="s">
        <v>125</v>
      </c>
      <c r="C49" s="136">
        <v>1</v>
      </c>
      <c r="D49" s="137" t="s">
        <v>12</v>
      </c>
      <c r="E49" s="186" t="s">
        <v>0</v>
      </c>
      <c r="F49" s="226">
        <f>ROUND(F48,0)</f>
        <v>39</v>
      </c>
      <c r="G49" s="218"/>
    </row>
    <row r="50" spans="1:7" ht="17.100000000000001" customHeight="1" thickTop="1">
      <c r="A50" s="140"/>
      <c r="B50" s="229" t="s">
        <v>152</v>
      </c>
      <c r="C50" s="142"/>
      <c r="D50" s="137"/>
      <c r="E50" s="186"/>
      <c r="F50" s="138"/>
      <c r="G50" s="218"/>
    </row>
    <row r="51" spans="1:7" ht="17.100000000000001" customHeight="1">
      <c r="A51" s="140"/>
      <c r="B51" s="230" t="s">
        <v>139</v>
      </c>
      <c r="C51" s="142"/>
      <c r="D51" s="137"/>
      <c r="E51" s="186"/>
      <c r="F51" s="138"/>
      <c r="G51" s="218"/>
    </row>
    <row r="52" spans="1:7" ht="17.100000000000001" customHeight="1">
      <c r="A52" s="140"/>
      <c r="B52" s="144" t="s">
        <v>153</v>
      </c>
      <c r="C52" s="142">
        <v>1</v>
      </c>
      <c r="D52" s="137" t="s">
        <v>19</v>
      </c>
      <c r="E52" s="186">
        <v>400</v>
      </c>
      <c r="F52" s="138">
        <f t="shared" si="1"/>
        <v>400</v>
      </c>
      <c r="G52" s="218"/>
    </row>
    <row r="53" spans="1:7" ht="17.100000000000001" customHeight="1">
      <c r="A53" s="140"/>
      <c r="B53" s="144" t="s">
        <v>154</v>
      </c>
      <c r="C53" s="142">
        <v>1</v>
      </c>
      <c r="D53" s="137" t="s">
        <v>19</v>
      </c>
      <c r="E53" s="186">
        <v>150</v>
      </c>
      <c r="F53" s="138">
        <f t="shared" si="1"/>
        <v>150</v>
      </c>
      <c r="G53" s="218"/>
    </row>
    <row r="54" spans="1:7" ht="17.100000000000001" customHeight="1">
      <c r="A54" s="140"/>
      <c r="B54" s="230" t="s">
        <v>142</v>
      </c>
      <c r="C54" s="142">
        <v>1</v>
      </c>
      <c r="D54" s="137" t="s">
        <v>19</v>
      </c>
      <c r="E54" s="186">
        <v>50</v>
      </c>
      <c r="F54" s="138">
        <f t="shared" si="1"/>
        <v>50</v>
      </c>
      <c r="G54" s="218"/>
    </row>
    <row r="55" spans="1:7" ht="17.100000000000001" customHeight="1">
      <c r="A55" s="140"/>
      <c r="B55" s="229"/>
      <c r="C55" s="142"/>
      <c r="D55" s="137"/>
      <c r="E55" s="186"/>
      <c r="F55" s="138"/>
      <c r="G55" s="218"/>
    </row>
    <row r="56" spans="1:7" ht="17.100000000000001" customHeight="1">
      <c r="A56" s="140"/>
      <c r="B56" s="230" t="s">
        <v>143</v>
      </c>
      <c r="C56" s="142">
        <v>20</v>
      </c>
      <c r="D56" s="137" t="s">
        <v>12</v>
      </c>
      <c r="E56" s="186"/>
      <c r="F56" s="138">
        <f>SUM(F51:F55)</f>
        <v>600</v>
      </c>
      <c r="G56" s="218"/>
    </row>
    <row r="57" spans="1:7" ht="17.100000000000001" customHeight="1">
      <c r="A57" s="140"/>
      <c r="B57" s="229" t="str">
        <f>+"คิดเป็นค่าแรงงานเฉลี่ย"&amp;" ( "&amp;F56&amp; " / "&amp;C56&amp;" ) "</f>
        <v xml:space="preserve">คิดเป็นค่าแรงงานเฉลี่ย ( 600 / 20 ) </v>
      </c>
      <c r="C57" s="142">
        <v>1</v>
      </c>
      <c r="D57" s="137" t="s">
        <v>12</v>
      </c>
      <c r="E57" s="186"/>
      <c r="F57" s="138">
        <f>+F56/C56</f>
        <v>30</v>
      </c>
      <c r="G57" s="218"/>
    </row>
    <row r="58" spans="1:7" ht="17.100000000000001" customHeight="1">
      <c r="A58" s="140"/>
      <c r="B58" s="223" t="s">
        <v>113</v>
      </c>
      <c r="C58" s="136"/>
      <c r="D58" s="137" t="s">
        <v>12</v>
      </c>
      <c r="E58" s="186"/>
      <c r="F58" s="228">
        <f>+ROUND(F57,0)</f>
        <v>30</v>
      </c>
      <c r="G58" s="218"/>
    </row>
    <row r="59" spans="1:7" ht="17.100000000000001" customHeight="1" thickBot="1">
      <c r="A59" s="140"/>
      <c r="B59" s="223" t="s">
        <v>125</v>
      </c>
      <c r="C59" s="136"/>
      <c r="D59" s="137" t="s">
        <v>12</v>
      </c>
      <c r="E59" s="186" t="s">
        <v>0</v>
      </c>
      <c r="F59" s="226">
        <f>ROUND(F58,0)</f>
        <v>30</v>
      </c>
      <c r="G59" s="218"/>
    </row>
    <row r="60" spans="1:7" ht="17.100000000000001" customHeight="1" thickTop="1">
      <c r="A60" s="140"/>
      <c r="B60" s="229"/>
      <c r="C60" s="136"/>
      <c r="D60" s="137"/>
      <c r="E60" s="186"/>
      <c r="F60" s="228"/>
      <c r="G60" s="218"/>
    </row>
    <row r="61" spans="1:7" ht="17.100000000000001" customHeight="1">
      <c r="A61" s="140"/>
      <c r="B61" s="223" t="s">
        <v>155</v>
      </c>
      <c r="C61" s="136">
        <v>1</v>
      </c>
      <c r="D61" s="137" t="s">
        <v>12</v>
      </c>
      <c r="E61" s="186"/>
      <c r="F61" s="228">
        <f>+F16+2*F31+2*F49</f>
        <v>1474</v>
      </c>
      <c r="G61" s="218"/>
    </row>
    <row r="62" spans="1:7" ht="17.100000000000001" customHeight="1">
      <c r="A62" s="140"/>
      <c r="B62" s="223" t="s">
        <v>156</v>
      </c>
      <c r="C62" s="136"/>
      <c r="D62" s="137"/>
      <c r="E62" s="186"/>
      <c r="F62" s="228">
        <f>+F23+2*F41+2*F59</f>
        <v>519</v>
      </c>
      <c r="G62" s="218"/>
    </row>
    <row r="63" spans="1:7" ht="17.100000000000001" customHeight="1">
      <c r="A63" s="140"/>
      <c r="B63" s="223"/>
      <c r="C63" s="136"/>
      <c r="D63" s="137"/>
      <c r="E63" s="186"/>
      <c r="F63" s="228"/>
      <c r="G63" s="218"/>
    </row>
    <row r="64" spans="1:7" ht="18.75" customHeight="1">
      <c r="A64" s="211"/>
      <c r="B64" s="231"/>
      <c r="C64" s="232"/>
      <c r="D64" s="233"/>
      <c r="E64" s="234"/>
      <c r="F64" s="235"/>
      <c r="G64" s="236"/>
    </row>
    <row r="65" spans="1:7" ht="18.75" customHeight="1">
      <c r="A65" s="211"/>
      <c r="B65" s="231"/>
      <c r="C65" s="232"/>
      <c r="D65" s="233"/>
      <c r="E65" s="234"/>
      <c r="F65" s="235"/>
      <c r="G65" s="236"/>
    </row>
    <row r="66" spans="1:7" ht="18.75" customHeight="1">
      <c r="A66" s="211"/>
      <c r="B66" s="231"/>
      <c r="C66" s="232"/>
      <c r="D66" s="233"/>
      <c r="E66" s="234"/>
      <c r="F66" s="235"/>
      <c r="G66" s="236"/>
    </row>
    <row r="67" spans="1:7" ht="18.75" customHeight="1">
      <c r="A67" s="211"/>
      <c r="B67" s="231"/>
      <c r="C67" s="232"/>
      <c r="D67" s="233"/>
      <c r="E67" s="234"/>
      <c r="F67" s="235"/>
      <c r="G67" s="236"/>
    </row>
    <row r="68" spans="1:7" ht="18.75" customHeight="1">
      <c r="A68" s="211"/>
      <c r="B68" s="231"/>
      <c r="C68" s="232"/>
      <c r="D68" s="233"/>
      <c r="E68" s="234"/>
      <c r="F68" s="235"/>
      <c r="G68" s="236"/>
    </row>
    <row r="69" spans="1:7" ht="18.75" customHeight="1">
      <c r="A69" s="211"/>
      <c r="B69" s="231"/>
      <c r="C69" s="232"/>
      <c r="D69" s="233"/>
      <c r="E69" s="234"/>
      <c r="F69" s="235"/>
      <c r="G69" s="236"/>
    </row>
    <row r="70" spans="1:7" ht="18.75" customHeight="1">
      <c r="A70" s="211"/>
      <c r="B70" s="231"/>
      <c r="C70" s="232"/>
      <c r="D70" s="233"/>
      <c r="E70" s="234"/>
      <c r="F70" s="235"/>
      <c r="G70" s="236"/>
    </row>
    <row r="71" spans="1:7" ht="18.75" customHeight="1">
      <c r="G71" s="122"/>
    </row>
    <row r="72" spans="1:7" ht="18.75" customHeight="1">
      <c r="G72" s="122"/>
    </row>
    <row r="73" spans="1:7" ht="18.75" customHeight="1">
      <c r="G73" s="122"/>
    </row>
    <row r="74" spans="1:7" ht="18.75" customHeight="1">
      <c r="G74" s="122"/>
    </row>
    <row r="75" spans="1:7" ht="18.75" customHeight="1">
      <c r="G75" s="122"/>
    </row>
    <row r="76" spans="1:7" ht="18.75" customHeight="1">
      <c r="G76" s="122"/>
    </row>
    <row r="77" spans="1:7" ht="18.75" customHeight="1">
      <c r="G77" s="122"/>
    </row>
    <row r="78" spans="1:7" ht="18.75" customHeight="1">
      <c r="G78" s="122"/>
    </row>
    <row r="79" spans="1:7" ht="18.75" customHeight="1">
      <c r="G79" s="122"/>
    </row>
    <row r="80" spans="1:7" ht="18.75" customHeight="1">
      <c r="G80" s="122"/>
    </row>
    <row r="81" spans="7:7" ht="18.75" customHeight="1">
      <c r="G81" s="122"/>
    </row>
    <row r="82" spans="7:7" ht="18.75" customHeight="1">
      <c r="G82" s="122"/>
    </row>
    <row r="83" spans="7:7" ht="18.75" customHeight="1">
      <c r="G83" s="122"/>
    </row>
    <row r="84" spans="7:7" ht="18.75" customHeight="1">
      <c r="G84" s="122"/>
    </row>
    <row r="85" spans="7:7" ht="18.75" customHeight="1">
      <c r="G85" s="122"/>
    </row>
    <row r="86" spans="7:7" ht="18.75" customHeight="1">
      <c r="G86" s="122"/>
    </row>
    <row r="87" spans="7:7" ht="18.75" customHeight="1">
      <c r="G87" s="122"/>
    </row>
  </sheetData>
  <mergeCells count="6">
    <mergeCell ref="G6:G7"/>
    <mergeCell ref="A6:A7"/>
    <mergeCell ref="B6:B7"/>
    <mergeCell ref="C6:C7"/>
    <mergeCell ref="D6:D7"/>
    <mergeCell ref="E6:E7"/>
  </mergeCells>
  <pageMargins left="0.78740157480314965" right="0.39370078740157483" top="0.78740157480314965" bottom="0.39370078740157483" header="0.39370078740157483" footer="0.19685039370078741"/>
  <pageSetup paperSize="9" scale="97" firstPageNumber="87" orientation="portrait" useFirstPageNumber="1" r:id="rId1"/>
  <headerFooter alignWithMargins="0">
    <oddHeader xml:space="preserve">&amp;R&amp;"Browallia New,ตัวหนา"&amp;13แบบปร.1 แผ่นที่  &amp;P/150
</oddHeader>
    <oddFooter>&amp;R&amp;"Browallia New,ธรรมดา"&amp;Z&amp;F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BOQ</vt:lpstr>
      <vt:lpstr>เฟส 2 หลังคา+เขื่อนกันคลื่น</vt:lpstr>
      <vt:lpstr>แผนงบก่อสร้าง</vt:lpstr>
      <vt:lpstr>port compare</vt:lpstr>
      <vt:lpstr>ปร.1 WAVE SCREEN</vt:lpstr>
      <vt:lpstr>ปร.1 กำแพง</vt:lpstr>
      <vt:lpstr>'port compare'!Print_Area</vt:lpstr>
      <vt:lpstr>'เฟส 2 หลังคา+เขื่อนกันคลื่น'!Print_Area</vt:lpstr>
      <vt:lpstr>'ปร.1 WAVE SCREEN'!Print_Area</vt:lpstr>
      <vt:lpstr>'ปร.1 กำแพง'!Print_Area</vt:lpstr>
      <vt:lpstr>BOQ!Print_Titles</vt:lpstr>
      <vt:lpstr>'เฟส 2 หลังคา+เขื่อนกันคลื่น'!Print_Titles</vt:lpstr>
      <vt:lpstr>'ปร.1 WAVE SCREEN'!Print_Titles</vt:lpstr>
      <vt:lpstr>'ปร.1 กำแพง'!Print_Titles</vt:lpstr>
    </vt:vector>
  </TitlesOfParts>
  <Company>Computer Thailand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LENOVO</cp:lastModifiedBy>
  <cp:lastPrinted>2025-10-07T18:14:27Z</cp:lastPrinted>
  <dcterms:created xsi:type="dcterms:W3CDTF">2007-06-14T02:00:01Z</dcterms:created>
  <dcterms:modified xsi:type="dcterms:W3CDTF">2025-10-10T04:26:31Z</dcterms:modified>
</cp:coreProperties>
</file>